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3622\Desktop\journée U13 -2025\TR_ FFHM --  Journées techniques U13 - outils et résultats\"/>
    </mc:Choice>
  </mc:AlternateContent>
  <xr:revisionPtr revIDLastSave="0" documentId="13_ncr:1_{5A24829F-A941-4DAA-8D33-53E86FEDB437}" xr6:coauthVersionLast="47" xr6:coauthVersionMax="47" xr10:uidLastSave="{00000000-0000-0000-0000-000000000000}"/>
  <bookViews>
    <workbookView xWindow="-108" yWindow="-108" windowWidth="23256" windowHeight="12456" xr2:uid="{181E12EE-FC2E-4DB7-A23A-C8DC7595292E}"/>
  </bookViews>
  <sheets>
    <sheet name="Feuil1" sheetId="1" r:id="rId1"/>
    <sheet name="Feuil2" sheetId="2" r:id="rId2"/>
  </sheets>
  <definedNames>
    <definedName name="activation">Feuil2!$D$7:$D$12</definedName>
    <definedName name="Chaine_post">Feuil2!$G$7:$G$12</definedName>
    <definedName name="Genre">Feuil2!$B$7:$B$8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1" i="1" l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10" i="1"/>
  <c r="AB9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BH10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10" i="1"/>
  <c r="BD9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10" i="1"/>
  <c r="AV9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10" i="1"/>
  <c r="AS9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10" i="1"/>
  <c r="AN9" i="1"/>
  <c r="AK9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10" i="1"/>
  <c r="BA9" i="1"/>
  <c r="BB10" i="1"/>
  <c r="BE10" i="1"/>
  <c r="BF10" i="1"/>
  <c r="BG10" i="1" s="1"/>
  <c r="BB11" i="1"/>
  <c r="BE11" i="1"/>
  <c r="BF11" i="1"/>
  <c r="BG11" i="1" s="1"/>
  <c r="BB12" i="1"/>
  <c r="BE12" i="1"/>
  <c r="BF12" i="1"/>
  <c r="BG12" i="1" s="1"/>
  <c r="BB13" i="1"/>
  <c r="BE13" i="1"/>
  <c r="BF13" i="1"/>
  <c r="BG13" i="1" s="1"/>
  <c r="BB14" i="1"/>
  <c r="BE14" i="1"/>
  <c r="BF14" i="1"/>
  <c r="BG14" i="1" s="1"/>
  <c r="BB15" i="1"/>
  <c r="BE15" i="1"/>
  <c r="BF15" i="1"/>
  <c r="BG15" i="1" s="1"/>
  <c r="BB16" i="1"/>
  <c r="BE16" i="1"/>
  <c r="BF16" i="1"/>
  <c r="BG16" i="1" s="1"/>
  <c r="BB17" i="1"/>
  <c r="BE17" i="1"/>
  <c r="BF17" i="1"/>
  <c r="BG17" i="1" s="1"/>
  <c r="BB18" i="1"/>
  <c r="BE18" i="1"/>
  <c r="BF18" i="1"/>
  <c r="BG18" i="1" s="1"/>
  <c r="BB19" i="1"/>
  <c r="BE19" i="1"/>
  <c r="BF19" i="1"/>
  <c r="BG19" i="1" s="1"/>
  <c r="BB20" i="1"/>
  <c r="BE20" i="1"/>
  <c r="BF20" i="1"/>
  <c r="BG20" i="1" s="1"/>
  <c r="BB21" i="1"/>
  <c r="BE21" i="1"/>
  <c r="BF21" i="1"/>
  <c r="BG21" i="1" s="1"/>
  <c r="BB22" i="1"/>
  <c r="BE22" i="1"/>
  <c r="BF22" i="1"/>
  <c r="BG22" i="1" s="1"/>
  <c r="BB23" i="1"/>
  <c r="BE23" i="1"/>
  <c r="BF23" i="1"/>
  <c r="BG23" i="1" s="1"/>
  <c r="BB24" i="1"/>
  <c r="BE24" i="1"/>
  <c r="BF24" i="1"/>
  <c r="BG24" i="1" s="1"/>
  <c r="BB25" i="1"/>
  <c r="BE25" i="1"/>
  <c r="BF25" i="1"/>
  <c r="BG25" i="1" s="1"/>
  <c r="BB26" i="1"/>
  <c r="BE26" i="1"/>
  <c r="BF26" i="1"/>
  <c r="BG26" i="1" s="1"/>
  <c r="BB27" i="1"/>
  <c r="BE27" i="1"/>
  <c r="BF27" i="1"/>
  <c r="BG27" i="1" s="1"/>
  <c r="BB28" i="1"/>
  <c r="BE28" i="1"/>
  <c r="BF28" i="1"/>
  <c r="BG28" i="1" s="1"/>
  <c r="BE9" i="1"/>
  <c r="BB9" i="1"/>
  <c r="BF9" i="1" s="1"/>
  <c r="BG9" i="1" s="1"/>
  <c r="AT10" i="1"/>
  <c r="AW10" i="1"/>
  <c r="AX10" i="1" s="1"/>
  <c r="AY10" i="1" s="1"/>
  <c r="AT11" i="1"/>
  <c r="AW11" i="1"/>
  <c r="AX11" i="1" s="1"/>
  <c r="AY11" i="1" s="1"/>
  <c r="BH11" i="1" s="1"/>
  <c r="AT12" i="1"/>
  <c r="AW12" i="1"/>
  <c r="AX12" i="1" s="1"/>
  <c r="AY12" i="1" s="1"/>
  <c r="AT13" i="1"/>
  <c r="AW13" i="1"/>
  <c r="AX13" i="1" s="1"/>
  <c r="AY13" i="1" s="1"/>
  <c r="AT14" i="1"/>
  <c r="AW14" i="1"/>
  <c r="AX14" i="1" s="1"/>
  <c r="AY14" i="1" s="1"/>
  <c r="AT15" i="1"/>
  <c r="AW15" i="1"/>
  <c r="AX15" i="1" s="1"/>
  <c r="AY15" i="1" s="1"/>
  <c r="AT16" i="1"/>
  <c r="AW16" i="1"/>
  <c r="AX16" i="1" s="1"/>
  <c r="AY16" i="1" s="1"/>
  <c r="AT17" i="1"/>
  <c r="AW17" i="1"/>
  <c r="AX17" i="1" s="1"/>
  <c r="AY17" i="1" s="1"/>
  <c r="AT18" i="1"/>
  <c r="AW18" i="1"/>
  <c r="AX18" i="1" s="1"/>
  <c r="AY18" i="1" s="1"/>
  <c r="AT19" i="1"/>
  <c r="AW19" i="1"/>
  <c r="AX19" i="1" s="1"/>
  <c r="AY19" i="1" s="1"/>
  <c r="AT20" i="1"/>
  <c r="AW20" i="1"/>
  <c r="AX20" i="1" s="1"/>
  <c r="AY20" i="1" s="1"/>
  <c r="AT21" i="1"/>
  <c r="AW21" i="1"/>
  <c r="AX21" i="1" s="1"/>
  <c r="AY21" i="1" s="1"/>
  <c r="AT22" i="1"/>
  <c r="AW22" i="1"/>
  <c r="AX22" i="1" s="1"/>
  <c r="AY22" i="1" s="1"/>
  <c r="AT23" i="1"/>
  <c r="AW23" i="1"/>
  <c r="AX23" i="1" s="1"/>
  <c r="AY23" i="1" s="1"/>
  <c r="AT24" i="1"/>
  <c r="AW24" i="1"/>
  <c r="AX24" i="1" s="1"/>
  <c r="AY24" i="1" s="1"/>
  <c r="AT25" i="1"/>
  <c r="AW25" i="1"/>
  <c r="AX25" i="1" s="1"/>
  <c r="AY25" i="1" s="1"/>
  <c r="AT26" i="1"/>
  <c r="AW26" i="1"/>
  <c r="AX26" i="1" s="1"/>
  <c r="AY26" i="1" s="1"/>
  <c r="AT27" i="1"/>
  <c r="AW27" i="1"/>
  <c r="AX27" i="1" s="1"/>
  <c r="AY27" i="1" s="1"/>
  <c r="AT28" i="1"/>
  <c r="AW28" i="1"/>
  <c r="AX28" i="1" s="1"/>
  <c r="AY28" i="1" s="1"/>
  <c r="AW9" i="1"/>
  <c r="AX9" i="1" s="1"/>
  <c r="AY9" i="1" s="1"/>
  <c r="AT9" i="1"/>
  <c r="AO28" i="1"/>
  <c r="AP28" i="1" s="1"/>
  <c r="AQ28" i="1" s="1"/>
  <c r="AO10" i="1"/>
  <c r="AP10" i="1" s="1"/>
  <c r="AQ10" i="1" s="1"/>
  <c r="AO11" i="1"/>
  <c r="AP11" i="1" s="1"/>
  <c r="AQ11" i="1" s="1"/>
  <c r="AO12" i="1"/>
  <c r="AP12" i="1" s="1"/>
  <c r="AQ12" i="1" s="1"/>
  <c r="AO13" i="1"/>
  <c r="AP13" i="1" s="1"/>
  <c r="AQ13" i="1" s="1"/>
  <c r="AO14" i="1"/>
  <c r="AP14" i="1" s="1"/>
  <c r="AQ14" i="1" s="1"/>
  <c r="AO15" i="1"/>
  <c r="AP15" i="1" s="1"/>
  <c r="AQ15" i="1" s="1"/>
  <c r="AO16" i="1"/>
  <c r="AP16" i="1" s="1"/>
  <c r="AQ16" i="1" s="1"/>
  <c r="AO17" i="1"/>
  <c r="AP17" i="1" s="1"/>
  <c r="AQ17" i="1" s="1"/>
  <c r="AO18" i="1"/>
  <c r="AP18" i="1" s="1"/>
  <c r="AQ18" i="1" s="1"/>
  <c r="AO19" i="1"/>
  <c r="AP19" i="1" s="1"/>
  <c r="AQ19" i="1" s="1"/>
  <c r="AO20" i="1"/>
  <c r="AP20" i="1" s="1"/>
  <c r="AQ20" i="1" s="1"/>
  <c r="AO21" i="1"/>
  <c r="AP21" i="1" s="1"/>
  <c r="AQ21" i="1" s="1"/>
  <c r="AO22" i="1"/>
  <c r="AP22" i="1" s="1"/>
  <c r="AQ22" i="1" s="1"/>
  <c r="AO23" i="1"/>
  <c r="AP23" i="1" s="1"/>
  <c r="AQ23" i="1" s="1"/>
  <c r="AO24" i="1"/>
  <c r="AP24" i="1" s="1"/>
  <c r="AQ24" i="1" s="1"/>
  <c r="AO25" i="1"/>
  <c r="AP25" i="1" s="1"/>
  <c r="AQ25" i="1" s="1"/>
  <c r="AO26" i="1"/>
  <c r="AP26" i="1" s="1"/>
  <c r="AQ26" i="1" s="1"/>
  <c r="AO27" i="1"/>
  <c r="AP27" i="1" s="1"/>
  <c r="AQ27" i="1" s="1"/>
  <c r="AO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9" i="1"/>
  <c r="AE9" i="1"/>
  <c r="L9" i="1"/>
  <c r="M9" i="1" s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C10" i="1"/>
  <c r="AC11" i="1"/>
  <c r="AF11" i="1" s="1"/>
  <c r="AG11" i="1" s="1"/>
  <c r="AC12" i="1"/>
  <c r="AF12" i="1" s="1"/>
  <c r="AC13" i="1"/>
  <c r="AF13" i="1" s="1"/>
  <c r="AC14" i="1"/>
  <c r="AF14" i="1" s="1"/>
  <c r="AC15" i="1"/>
  <c r="AF15" i="1" s="1"/>
  <c r="AC16" i="1"/>
  <c r="AF16" i="1" s="1"/>
  <c r="AC17" i="1"/>
  <c r="AF17" i="1" s="1"/>
  <c r="AC18" i="1"/>
  <c r="AF18" i="1" s="1"/>
  <c r="AC19" i="1"/>
  <c r="AF19" i="1" s="1"/>
  <c r="AC20" i="1"/>
  <c r="AF20" i="1" s="1"/>
  <c r="AC21" i="1"/>
  <c r="AF21" i="1" s="1"/>
  <c r="AC22" i="1"/>
  <c r="AF22" i="1" s="1"/>
  <c r="AC23" i="1"/>
  <c r="AF23" i="1" s="1"/>
  <c r="AC24" i="1"/>
  <c r="AF24" i="1" s="1"/>
  <c r="AC25" i="1"/>
  <c r="AF25" i="1" s="1"/>
  <c r="AC26" i="1"/>
  <c r="AF26" i="1" s="1"/>
  <c r="AC27" i="1"/>
  <c r="AF27" i="1" s="1"/>
  <c r="AC28" i="1"/>
  <c r="AF28" i="1" s="1"/>
  <c r="AC9" i="1"/>
  <c r="AF9" i="1" s="1"/>
  <c r="AG9" i="1" s="1"/>
  <c r="W10" i="1"/>
  <c r="X10" i="1" s="1"/>
  <c r="W11" i="1"/>
  <c r="X11" i="1" s="1"/>
  <c r="W12" i="1"/>
  <c r="X12" i="1" s="1"/>
  <c r="W13" i="1"/>
  <c r="X13" i="1" s="1"/>
  <c r="AH13" i="1" s="1"/>
  <c r="BJ13" i="1" s="1"/>
  <c r="W14" i="1"/>
  <c r="X14" i="1" s="1"/>
  <c r="W15" i="1"/>
  <c r="X15" i="1" s="1"/>
  <c r="AH15" i="1" s="1"/>
  <c r="BJ15" i="1" s="1"/>
  <c r="W16" i="1"/>
  <c r="X16" i="1" s="1"/>
  <c r="AH16" i="1" s="1"/>
  <c r="BJ16" i="1" s="1"/>
  <c r="W17" i="1"/>
  <c r="X17" i="1" s="1"/>
  <c r="AH17" i="1" s="1"/>
  <c r="BJ17" i="1" s="1"/>
  <c r="W18" i="1"/>
  <c r="X18" i="1" s="1"/>
  <c r="AH18" i="1" s="1"/>
  <c r="BJ18" i="1" s="1"/>
  <c r="W19" i="1"/>
  <c r="X19" i="1" s="1"/>
  <c r="AH19" i="1" s="1"/>
  <c r="BJ19" i="1" s="1"/>
  <c r="W20" i="1"/>
  <c r="X20" i="1" s="1"/>
  <c r="AH20" i="1" s="1"/>
  <c r="BJ20" i="1" s="1"/>
  <c r="W21" i="1"/>
  <c r="X21" i="1" s="1"/>
  <c r="AH21" i="1" s="1"/>
  <c r="BJ21" i="1" s="1"/>
  <c r="W22" i="1"/>
  <c r="X22" i="1" s="1"/>
  <c r="AH22" i="1" s="1"/>
  <c r="BJ22" i="1" s="1"/>
  <c r="W23" i="1"/>
  <c r="X23" i="1" s="1"/>
  <c r="AH23" i="1" s="1"/>
  <c r="BJ23" i="1" s="1"/>
  <c r="W24" i="1"/>
  <c r="X24" i="1" s="1"/>
  <c r="AH24" i="1" s="1"/>
  <c r="BJ24" i="1" s="1"/>
  <c r="W25" i="1"/>
  <c r="X25" i="1" s="1"/>
  <c r="AH25" i="1" s="1"/>
  <c r="BJ25" i="1" s="1"/>
  <c r="W26" i="1"/>
  <c r="X26" i="1" s="1"/>
  <c r="AH26" i="1" s="1"/>
  <c r="BJ26" i="1" s="1"/>
  <c r="W27" i="1"/>
  <c r="X27" i="1" s="1"/>
  <c r="AH27" i="1" s="1"/>
  <c r="BJ27" i="1" s="1"/>
  <c r="W28" i="1"/>
  <c r="X28" i="1" s="1"/>
  <c r="AH28" i="1" s="1"/>
  <c r="BJ28" i="1" s="1"/>
  <c r="T9" i="1"/>
  <c r="U9" i="1" s="1"/>
  <c r="U10" i="1"/>
  <c r="Y10" i="1" s="1"/>
  <c r="Z10" i="1" s="1"/>
  <c r="U11" i="1"/>
  <c r="Y11" i="1" s="1"/>
  <c r="Z11" i="1" s="1"/>
  <c r="U12" i="1"/>
  <c r="Y12" i="1" s="1"/>
  <c r="Z12" i="1" s="1"/>
  <c r="U13" i="1"/>
  <c r="Y13" i="1" s="1"/>
  <c r="Z13" i="1" s="1"/>
  <c r="U14" i="1"/>
  <c r="Y14" i="1" s="1"/>
  <c r="Z14" i="1" s="1"/>
  <c r="U15" i="1"/>
  <c r="Y15" i="1" s="1"/>
  <c r="Z15" i="1" s="1"/>
  <c r="U16" i="1"/>
  <c r="Y16" i="1" s="1"/>
  <c r="Z16" i="1" s="1"/>
  <c r="U17" i="1"/>
  <c r="Y17" i="1" s="1"/>
  <c r="Z17" i="1" s="1"/>
  <c r="U18" i="1"/>
  <c r="Y18" i="1" s="1"/>
  <c r="Z18" i="1" s="1"/>
  <c r="U19" i="1"/>
  <c r="Y19" i="1" s="1"/>
  <c r="Z19" i="1" s="1"/>
  <c r="U20" i="1"/>
  <c r="Y20" i="1" s="1"/>
  <c r="Z20" i="1" s="1"/>
  <c r="U21" i="1"/>
  <c r="Y21" i="1" s="1"/>
  <c r="Z21" i="1" s="1"/>
  <c r="U22" i="1"/>
  <c r="Y22" i="1" s="1"/>
  <c r="Z22" i="1" s="1"/>
  <c r="U23" i="1"/>
  <c r="Y23" i="1" s="1"/>
  <c r="Z23" i="1" s="1"/>
  <c r="U24" i="1"/>
  <c r="Y24" i="1" s="1"/>
  <c r="Z24" i="1" s="1"/>
  <c r="U25" i="1"/>
  <c r="Y25" i="1" s="1"/>
  <c r="Z25" i="1" s="1"/>
  <c r="U26" i="1"/>
  <c r="Y26" i="1" s="1"/>
  <c r="Z26" i="1" s="1"/>
  <c r="U27" i="1"/>
  <c r="Y27" i="1" s="1"/>
  <c r="Z27" i="1" s="1"/>
  <c r="U28" i="1"/>
  <c r="Y28" i="1" s="1"/>
  <c r="Z28" i="1" s="1"/>
  <c r="W9" i="1"/>
  <c r="X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9" i="1"/>
  <c r="P9" i="1" s="1"/>
  <c r="M10" i="1"/>
  <c r="Q10" i="1" s="1"/>
  <c r="R10" i="1" s="1"/>
  <c r="M11" i="1"/>
  <c r="Q11" i="1" s="1"/>
  <c r="R11" i="1" s="1"/>
  <c r="M12" i="1"/>
  <c r="Q12" i="1" s="1"/>
  <c r="R12" i="1" s="1"/>
  <c r="M13" i="1"/>
  <c r="Q13" i="1" s="1"/>
  <c r="R13" i="1" s="1"/>
  <c r="M14" i="1"/>
  <c r="Q14" i="1" s="1"/>
  <c r="R14" i="1" s="1"/>
  <c r="M15" i="1"/>
  <c r="Q15" i="1" s="1"/>
  <c r="R15" i="1" s="1"/>
  <c r="M16" i="1"/>
  <c r="Q16" i="1" s="1"/>
  <c r="R16" i="1" s="1"/>
  <c r="M17" i="1"/>
  <c r="Q17" i="1" s="1"/>
  <c r="R17" i="1" s="1"/>
  <c r="M18" i="1"/>
  <c r="Q18" i="1" s="1"/>
  <c r="R18" i="1" s="1"/>
  <c r="M19" i="1"/>
  <c r="Q19" i="1" s="1"/>
  <c r="R19" i="1" s="1"/>
  <c r="M20" i="1"/>
  <c r="Q20" i="1" s="1"/>
  <c r="R20" i="1" s="1"/>
  <c r="M21" i="1"/>
  <c r="Q21" i="1" s="1"/>
  <c r="R21" i="1" s="1"/>
  <c r="M22" i="1"/>
  <c r="Q22" i="1" s="1"/>
  <c r="R22" i="1" s="1"/>
  <c r="M23" i="1"/>
  <c r="Q23" i="1" s="1"/>
  <c r="R23" i="1" s="1"/>
  <c r="M24" i="1"/>
  <c r="Q24" i="1" s="1"/>
  <c r="R24" i="1" s="1"/>
  <c r="M25" i="1"/>
  <c r="Q25" i="1" s="1"/>
  <c r="R25" i="1" s="1"/>
  <c r="M26" i="1"/>
  <c r="Q26" i="1" s="1"/>
  <c r="R26" i="1" s="1"/>
  <c r="M27" i="1"/>
  <c r="Q27" i="1" s="1"/>
  <c r="R27" i="1" s="1"/>
  <c r="M28" i="1"/>
  <c r="Q28" i="1" s="1"/>
  <c r="R28" i="1" s="1"/>
  <c r="Q9" i="1"/>
  <c r="R9" i="1" s="1"/>
  <c r="AH12" i="1" l="1"/>
  <c r="BJ12" i="1" s="1"/>
  <c r="AH11" i="1"/>
  <c r="AH10" i="1"/>
  <c r="BJ10" i="1" s="1"/>
  <c r="AH14" i="1"/>
  <c r="BJ14" i="1" s="1"/>
  <c r="AH9" i="1"/>
  <c r="BJ11" i="1"/>
  <c r="AP9" i="1"/>
  <c r="AQ9" i="1" s="1"/>
  <c r="BH9" i="1" s="1"/>
  <c r="Y9" i="1"/>
  <c r="Z9" i="1" s="1"/>
  <c r="AF10" i="1"/>
  <c r="AG10" i="1" s="1"/>
  <c r="BJ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33622</author>
  </authors>
  <commentList>
    <comment ref="I7" authorId="0" shapeId="0" xr:uid="{9A6317D0-CC18-49F7-8B87-F765F0A91019}">
      <text>
        <r>
          <rPr>
            <b/>
            <sz val="9"/>
            <color indexed="81"/>
            <rFont val="Tahoma"/>
            <family val="2"/>
          </rPr>
          <t xml:space="preserve">En Cm
</t>
        </r>
      </text>
    </comment>
    <comment ref="S7" authorId="0" shapeId="0" xr:uid="{63058247-F996-41BA-99DE-C96D9C37A44A}">
      <text>
        <r>
          <rPr>
            <b/>
            <sz val="9"/>
            <color indexed="81"/>
            <rFont val="Tahoma"/>
            <family val="2"/>
          </rPr>
          <t>Cm</t>
        </r>
      </text>
    </comment>
    <comment ref="V7" authorId="0" shapeId="0" xr:uid="{647D66B6-4D93-41BB-8176-6A38143A1AFB}">
      <text>
        <r>
          <rPr>
            <b/>
            <sz val="9"/>
            <color indexed="81"/>
            <rFont val="Tahoma"/>
            <family val="2"/>
          </rPr>
          <t xml:space="preserve">en mêtre
</t>
        </r>
      </text>
    </comment>
    <comment ref="AA7" authorId="0" shapeId="0" xr:uid="{1B8DCECE-D870-4331-BB70-B01AF2F62C6B}">
      <text>
        <r>
          <rPr>
            <b/>
            <sz val="9"/>
            <color indexed="81"/>
            <rFont val="Tahoma"/>
            <family val="2"/>
          </rPr>
          <t xml:space="preserve">en mêtre
</t>
        </r>
      </text>
    </comment>
    <comment ref="I9" authorId="0" shapeId="0" xr:uid="{109E9E2A-E800-40B9-8C44-C9F755783E54}">
      <text>
        <r>
          <rPr>
            <b/>
            <sz val="9"/>
            <color indexed="81"/>
            <rFont val="Tahoma"/>
            <family val="2"/>
          </rPr>
          <t>En Cm</t>
        </r>
      </text>
    </comment>
    <comment ref="S9" authorId="0" shapeId="0" xr:uid="{D27B9AC0-3081-49A8-8884-AABEFF897EE7}">
      <text>
        <r>
          <rPr>
            <b/>
            <sz val="9"/>
            <color indexed="81"/>
            <rFont val="Tahoma"/>
            <family val="2"/>
          </rPr>
          <t>cm</t>
        </r>
      </text>
    </comment>
    <comment ref="V9" authorId="0" shapeId="0" xr:uid="{6D666201-DA13-4985-AAA6-1BDF793E328C}">
      <text>
        <r>
          <rPr>
            <b/>
            <sz val="9"/>
            <color indexed="81"/>
            <rFont val="Tahoma"/>
            <family val="2"/>
          </rPr>
          <t>en mêtre</t>
        </r>
      </text>
    </comment>
    <comment ref="AA9" authorId="0" shapeId="0" xr:uid="{ED12CDC1-FE1E-42F5-9462-BE246CD0D2E2}">
      <text>
        <r>
          <rPr>
            <b/>
            <sz val="9"/>
            <color indexed="81"/>
            <rFont val="Tahoma"/>
            <family val="2"/>
          </rPr>
          <t xml:space="preserve">en mêtre
</t>
        </r>
      </text>
    </comment>
  </commentList>
</comments>
</file>

<file path=xl/sharedStrings.xml><?xml version="1.0" encoding="utf-8"?>
<sst xmlns="http://schemas.openxmlformats.org/spreadsheetml/2006/main" count="117" uniqueCount="73">
  <si>
    <t>NOM</t>
  </si>
  <si>
    <t>Prénom</t>
  </si>
  <si>
    <t>MOBILITE</t>
  </si>
  <si>
    <t>EXPLOSIVITE</t>
  </si>
  <si>
    <t>HABILETE MOTRICE</t>
  </si>
  <si>
    <t>ARRACHE</t>
  </si>
  <si>
    <t>EPAULE JETE</t>
  </si>
  <si>
    <t>RENFO SPECIFIQUE</t>
  </si>
  <si>
    <t>Squat devant</t>
  </si>
  <si>
    <t>Act. bras tendus en flex°</t>
  </si>
  <si>
    <t>An</t>
  </si>
  <si>
    <t>Genre</t>
  </si>
  <si>
    <t>Licence</t>
  </si>
  <si>
    <t>triple bonds</t>
  </si>
  <si>
    <t>Fentes Haltères</t>
  </si>
  <si>
    <t>Marche canard</t>
  </si>
  <si>
    <t>Activation bras tendus</t>
  </si>
  <si>
    <t>16cm</t>
  </si>
  <si>
    <t>13cm</t>
  </si>
  <si>
    <t>10cm</t>
  </si>
  <si>
    <t>7cm</t>
  </si>
  <si>
    <t>4cm</t>
  </si>
  <si>
    <t>1cm</t>
  </si>
  <si>
    <t>Chaine Post</t>
  </si>
  <si>
    <t>Doigts au genoux</t>
  </si>
  <si>
    <t>tibia</t>
  </si>
  <si>
    <t>cheville</t>
  </si>
  <si>
    <t>doigt au sol</t>
  </si>
  <si>
    <t>dos des doigts au sol</t>
  </si>
  <si>
    <t>Detente</t>
  </si>
  <si>
    <t>fentes avant</t>
  </si>
  <si>
    <t>marche canard</t>
  </si>
  <si>
    <t>maitrisé</t>
  </si>
  <si>
    <t>pas maitrisé</t>
  </si>
  <si>
    <t>Arraché force</t>
  </si>
  <si>
    <t>Arraché</t>
  </si>
  <si>
    <t>Passage Ep</t>
  </si>
  <si>
    <t>Ep J</t>
  </si>
  <si>
    <t>Tirage Ep</t>
  </si>
  <si>
    <t>result</t>
  </si>
  <si>
    <t>paumes mains au sol</t>
  </si>
  <si>
    <t>perf a réal</t>
  </si>
  <si>
    <t>H</t>
  </si>
  <si>
    <t>F</t>
  </si>
  <si>
    <t>poids</t>
  </si>
  <si>
    <t>ATHLETES</t>
  </si>
  <si>
    <t>EPREUVES PHYSIQUES</t>
  </si>
  <si>
    <t>RESULT</t>
  </si>
  <si>
    <t>PDC</t>
  </si>
  <si>
    <t>Arraché Force X3</t>
  </si>
  <si>
    <t>Passage Epaulé X3</t>
  </si>
  <si>
    <t>Tirage épaulé X3</t>
  </si>
  <si>
    <t>EPREUVES TECHNIQUES</t>
  </si>
  <si>
    <t>Région</t>
  </si>
  <si>
    <t>Date</t>
  </si>
  <si>
    <t>Résultat
de la
journée</t>
  </si>
  <si>
    <t>Arraché Technique  X2</t>
  </si>
  <si>
    <t>Validation epreuves technique</t>
  </si>
  <si>
    <t>Validation spécifique</t>
  </si>
  <si>
    <t>JOURNEE TECHNIQUE U13</t>
  </si>
  <si>
    <t>CHAINE POSTERIEUR</t>
  </si>
  <si>
    <t>DETENTE</t>
  </si>
  <si>
    <t>TRIPLE BONDS</t>
  </si>
  <si>
    <t>BFC</t>
  </si>
  <si>
    <t>Squat Devant</t>
  </si>
  <si>
    <t>Taille à mi-cuisse</t>
  </si>
  <si>
    <t>Club</t>
  </si>
  <si>
    <t>BESANCON</t>
  </si>
  <si>
    <t>Epaulé Jeté Technique X2</t>
  </si>
  <si>
    <t>000001</t>
  </si>
  <si>
    <t>DUPONT</t>
  </si>
  <si>
    <t>Jean</t>
  </si>
  <si>
    <t>HC FFHM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</si>
</sst>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i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36"/>
      <color theme="1"/>
      <name val="Arial Narrow"/>
      <family val="2"/>
    </font>
    <font>
      <b/>
      <u/>
      <sz val="24"/>
      <color theme="1"/>
      <name val="Comic Sans MS"/>
      <family val="4"/>
    </font>
    <font>
      <b/>
      <u/>
      <sz val="26"/>
      <color theme="1"/>
      <name val="Comic Sans MS"/>
      <family val="4"/>
    </font>
    <font>
      <b/>
      <sz val="18"/>
      <color theme="1"/>
      <name val="Comic Sans MS"/>
      <family val="4"/>
    </font>
    <font>
      <b/>
      <sz val="10"/>
      <color theme="1"/>
      <name val="Comic Sans MS"/>
      <family val="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225">
        <stop position="0">
          <color theme="0"/>
        </stop>
        <stop position="1">
          <color theme="4"/>
        </stop>
      </gradientFill>
    </fill>
    <fill>
      <gradientFill degree="45">
        <stop position="0">
          <color theme="0"/>
        </stop>
        <stop position="1">
          <color theme="4" tint="0.59999389629810485"/>
        </stop>
      </gradientFill>
    </fill>
    <fill>
      <gradientFill degree="135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10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4" borderId="16" xfId="0" applyFill="1" applyBorder="1"/>
    <xf numFmtId="0" fontId="0" fillId="0" borderId="16" xfId="0" applyBorder="1" applyAlignment="1">
      <alignment horizontal="center"/>
    </xf>
    <xf numFmtId="0" fontId="0" fillId="4" borderId="16" xfId="0" applyFill="1" applyBorder="1" applyAlignment="1">
      <alignment horizontal="left"/>
    </xf>
    <xf numFmtId="0" fontId="0" fillId="0" borderId="16" xfId="0" applyBorder="1" applyAlignment="1">
      <alignment horizontal="left"/>
    </xf>
    <xf numFmtId="0" fontId="0" fillId="5" borderId="1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3" xfId="0" applyBorder="1" applyAlignment="1">
      <alignment horizontal="left"/>
    </xf>
    <xf numFmtId="0" fontId="0" fillId="0" borderId="21" xfId="0" applyBorder="1"/>
    <xf numFmtId="0" fontId="0" fillId="0" borderId="22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/>
    <xf numFmtId="0" fontId="0" fillId="0" borderId="26" xfId="0" applyBorder="1"/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/>
    <xf numFmtId="0" fontId="0" fillId="4" borderId="0" xfId="0" applyFill="1"/>
    <xf numFmtId="0" fontId="1" fillId="2" borderId="0" xfId="0" applyFont="1" applyFill="1"/>
    <xf numFmtId="0" fontId="0" fillId="5" borderId="9" xfId="0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5" borderId="0" xfId="0" applyFill="1" applyAlignment="1">
      <alignment horizontal="center"/>
    </xf>
    <xf numFmtId="0" fontId="1" fillId="5" borderId="0" xfId="0" applyFont="1" applyFill="1"/>
    <xf numFmtId="0" fontId="0" fillId="4" borderId="10" xfId="0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2" borderId="10" xfId="0" applyFill="1" applyBorder="1"/>
    <xf numFmtId="0" fontId="7" fillId="0" borderId="0" xfId="0" applyFont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3" xfId="0" applyFill="1" applyBorder="1" applyAlignment="1">
      <alignment horizontal="left"/>
    </xf>
    <xf numFmtId="0" fontId="0" fillId="4" borderId="24" xfId="0" applyFill="1" applyBorder="1" applyAlignment="1">
      <alignment horizontal="left"/>
    </xf>
    <xf numFmtId="0" fontId="0" fillId="9" borderId="0" xfId="0" applyFill="1" applyAlignment="1">
      <alignment horizontal="center"/>
    </xf>
    <xf numFmtId="0" fontId="10" fillId="5" borderId="1" xfId="0" applyFont="1" applyFill="1" applyBorder="1"/>
    <xf numFmtId="0" fontId="10" fillId="0" borderId="3" xfId="0" applyFont="1" applyBorder="1"/>
    <xf numFmtId="0" fontId="10" fillId="0" borderId="2" xfId="0" applyFont="1" applyBorder="1"/>
    <xf numFmtId="0" fontId="10" fillId="4" borderId="3" xfId="0" applyFont="1" applyFill="1" applyBorder="1"/>
    <xf numFmtId="0" fontId="10" fillId="2" borderId="3" xfId="0" applyFont="1" applyFill="1" applyBorder="1"/>
    <xf numFmtId="0" fontId="10" fillId="0" borderId="0" xfId="0" applyFont="1"/>
    <xf numFmtId="0" fontId="4" fillId="0" borderId="0" xfId="0" applyFont="1" applyAlignment="1">
      <alignment horizontal="center"/>
    </xf>
    <xf numFmtId="49" fontId="0" fillId="3" borderId="9" xfId="0" applyNumberForma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5" fillId="0" borderId="0" xfId="0" applyFont="1"/>
    <xf numFmtId="14" fontId="0" fillId="0" borderId="0" xfId="0" applyNumberFormat="1"/>
    <xf numFmtId="0" fontId="0" fillId="5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7" fillId="7" borderId="9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4" borderId="10" xfId="0" applyNumberFormat="1" applyFill="1" applyBorder="1"/>
    <xf numFmtId="0" fontId="0" fillId="4" borderId="24" xfId="0" applyFill="1" applyBorder="1"/>
  </cellXfs>
  <cellStyles count="1">
    <cellStyle name="Normal" xfId="0" builtinId="0"/>
  </cellStyles>
  <dxfs count="14">
    <dxf>
      <fill>
        <patternFill>
          <bgColor rgb="FF189CAE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</dxfs>
  <tableStyles count="0" defaultTableStyle="TableStyleMedium2" defaultPivotStyle="PivotStyleLight16"/>
  <colors>
    <mruColors>
      <color rgb="FFFF3300"/>
      <color rgb="FF189CAE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91441</xdr:colOff>
      <xdr:row>0</xdr:row>
      <xdr:rowOff>91440</xdr:rowOff>
    </xdr:from>
    <xdr:to>
      <xdr:col>2</xdr:col>
      <xdr:colOff>131361</xdr:colOff>
      <xdr:row>4</xdr:row>
      <xdr:rowOff>190500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05EDAD5-2575-5FCB-9862-EE2964D64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91440"/>
          <a:ext cx="1076240" cy="1013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04C3C-31EA-47C2-9657-E5979A7F1388}">
  <dimension ref="A1:BL28"/>
  <sheetViews>
    <sheetView tabSelected="1" zoomScale="85" zoomScaleNormal="61" workbookViewId="0">
      <pane xSplit="8" ySplit="7" topLeftCell="AP8" activePane="bottomRight" state="frozen"/>
      <selection pane="topRight" activeCell="H1" sqref="H1"/>
      <selection pane="bottomLeft" activeCell="A8" sqref="A8"/>
      <selection pane="bottomRight" activeCell="AU18" sqref="AU18:AX18"/>
    </sheetView>
  </sheetViews>
  <sheetFormatPr baseColWidth="10" defaultRowHeight="14.4" x14ac:dyDescent="0.3"/>
  <cols>
    <col min="1" max="1" width="3.5546875" customWidth="1"/>
    <col min="3" max="3" width="18.6640625" bestFit="1" customWidth="1"/>
    <col min="4" max="4" width="9.21875" bestFit="1" customWidth="1"/>
    <col min="5" max="5" width="14.88671875" bestFit="1" customWidth="1"/>
    <col min="6" max="6" width="5.88671875" bestFit="1" customWidth="1"/>
    <col min="7" max="7" width="4.88671875" bestFit="1" customWidth="1"/>
    <col min="8" max="8" width="10.77734375" bestFit="1" customWidth="1"/>
    <col min="9" max="9" width="16.44140625" customWidth="1"/>
    <col min="10" max="10" width="5.44140625" customWidth="1"/>
    <col min="11" max="11" width="25.33203125" customWidth="1"/>
    <col min="12" max="12" width="4.88671875" hidden="1" customWidth="1"/>
    <col min="13" max="13" width="3.109375" hidden="1" customWidth="1"/>
    <col min="14" max="14" width="22" customWidth="1"/>
    <col min="15" max="15" width="5.6640625" hidden="1" customWidth="1"/>
    <col min="16" max="16" width="3.33203125" hidden="1" customWidth="1"/>
    <col min="17" max="17" width="9" bestFit="1" customWidth="1"/>
    <col min="18" max="18" width="9" hidden="1" customWidth="1"/>
    <col min="19" max="19" width="12.6640625" customWidth="1"/>
    <col min="20" max="20" width="11" customWidth="1"/>
    <col min="21" max="21" width="2" hidden="1" customWidth="1"/>
    <col min="22" max="22" width="15.109375" customWidth="1"/>
    <col min="23" max="23" width="9.33203125" customWidth="1"/>
    <col min="24" max="24" width="2" hidden="1" customWidth="1"/>
    <col min="25" max="25" width="9" bestFit="1" customWidth="1"/>
    <col min="26" max="26" width="9" hidden="1" customWidth="1"/>
    <col min="27" max="27" width="15.6640625" customWidth="1"/>
    <col min="28" max="28" width="5.88671875" customWidth="1"/>
    <col min="29" max="29" width="3.109375" hidden="1" customWidth="1"/>
    <col min="30" max="30" width="16" customWidth="1"/>
    <col min="31" max="31" width="2" hidden="1" customWidth="1"/>
    <col min="32" max="32" width="10.33203125" customWidth="1"/>
    <col min="33" max="35" width="9" hidden="1" customWidth="1"/>
    <col min="36" max="36" width="11.33203125" bestFit="1" customWidth="1"/>
    <col min="37" max="37" width="9.21875" customWidth="1"/>
    <col min="38" max="38" width="7.21875" hidden="1" customWidth="1"/>
    <col min="39" max="39" width="11.109375" customWidth="1"/>
    <col min="40" max="40" width="10.6640625" customWidth="1"/>
    <col min="41" max="41" width="7.21875" hidden="1" customWidth="1"/>
    <col min="43" max="43" width="5.77734375" hidden="1" customWidth="1"/>
    <col min="44" max="44" width="13.33203125" bestFit="1" customWidth="1"/>
    <col min="45" max="45" width="5.88671875" customWidth="1"/>
    <col min="46" max="46" width="2" hidden="1" customWidth="1"/>
    <col min="47" max="47" width="15.77734375" customWidth="1"/>
    <col min="48" max="48" width="8.33203125" customWidth="1"/>
    <col min="49" max="49" width="10.21875" hidden="1" customWidth="1"/>
    <col min="50" max="50" width="11.88671875" bestFit="1" customWidth="1"/>
    <col min="51" max="51" width="5.21875" hidden="1" customWidth="1"/>
    <col min="52" max="52" width="12.33203125" customWidth="1"/>
    <col min="53" max="53" width="7.5546875" customWidth="1"/>
    <col min="54" max="54" width="11.5546875" hidden="1" customWidth="1"/>
    <col min="56" max="56" width="6.6640625" customWidth="1"/>
    <col min="57" max="57" width="11.5546875" hidden="1" customWidth="1"/>
    <col min="59" max="59" width="4.109375" hidden="1" customWidth="1"/>
    <col min="60" max="60" width="11.5546875" hidden="1" customWidth="1"/>
  </cols>
  <sheetData>
    <row r="1" spans="1:64" x14ac:dyDescent="0.3">
      <c r="C1" s="87" t="s">
        <v>59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</row>
    <row r="2" spans="1:64" ht="28.2" customHeight="1" x14ac:dyDescent="0.3"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AA2" s="33"/>
    </row>
    <row r="3" spans="1:64" ht="15" thickBot="1" x14ac:dyDescent="0.35"/>
    <row r="4" spans="1:64" ht="14.4" customHeight="1" x14ac:dyDescent="0.3">
      <c r="D4" s="67" t="s">
        <v>53</v>
      </c>
      <c r="E4" t="s">
        <v>63</v>
      </c>
      <c r="G4" s="67" t="s">
        <v>54</v>
      </c>
      <c r="H4" s="68">
        <v>45714</v>
      </c>
      <c r="I4" t="s">
        <v>67</v>
      </c>
      <c r="K4" s="103" t="s">
        <v>46</v>
      </c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5"/>
      <c r="AG4" s="36"/>
      <c r="AH4" s="36"/>
      <c r="AI4" s="50"/>
      <c r="AJ4" s="117" t="s">
        <v>52</v>
      </c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9"/>
      <c r="BG4" s="34"/>
      <c r="BH4" s="34"/>
      <c r="BI4" s="34"/>
      <c r="BJ4" s="88" t="s">
        <v>55</v>
      </c>
      <c r="BK4" s="89"/>
      <c r="BL4" s="90"/>
    </row>
    <row r="5" spans="1:64" ht="36.6" customHeight="1" thickBot="1" x14ac:dyDescent="0.35">
      <c r="K5" s="106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8"/>
      <c r="AG5" s="37"/>
      <c r="AH5" s="37"/>
      <c r="AI5" s="50"/>
      <c r="AJ5" s="120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2"/>
      <c r="BG5" s="34"/>
      <c r="BH5" s="34"/>
      <c r="BI5" s="34"/>
      <c r="BJ5" s="91"/>
      <c r="BK5" s="92"/>
      <c r="BL5" s="93"/>
    </row>
    <row r="6" spans="1:64" ht="26.4" thickBot="1" x14ac:dyDescent="0.55000000000000004">
      <c r="B6" s="100" t="s">
        <v>45</v>
      </c>
      <c r="C6" s="101"/>
      <c r="D6" s="101"/>
      <c r="E6" s="101"/>
      <c r="F6" s="101"/>
      <c r="G6" s="101"/>
      <c r="H6" s="101"/>
      <c r="I6" s="102"/>
      <c r="J6" s="63"/>
      <c r="K6" s="109" t="s">
        <v>2</v>
      </c>
      <c r="L6" s="110"/>
      <c r="M6" s="110"/>
      <c r="N6" s="110"/>
      <c r="O6" s="110"/>
      <c r="P6" s="110"/>
      <c r="Q6" s="111"/>
      <c r="R6" s="13"/>
      <c r="S6" s="109" t="s">
        <v>3</v>
      </c>
      <c r="T6" s="110"/>
      <c r="U6" s="110"/>
      <c r="V6" s="110"/>
      <c r="W6" s="110"/>
      <c r="X6" s="110"/>
      <c r="Y6" s="111"/>
      <c r="Z6" s="13"/>
      <c r="AA6" s="109" t="s">
        <v>4</v>
      </c>
      <c r="AB6" s="110"/>
      <c r="AC6" s="110"/>
      <c r="AD6" s="110"/>
      <c r="AE6" s="110"/>
      <c r="AF6" s="111"/>
      <c r="AG6" s="13"/>
      <c r="AH6" s="13"/>
      <c r="AI6" s="35"/>
      <c r="AJ6" s="109" t="s">
        <v>5</v>
      </c>
      <c r="AK6" s="110"/>
      <c r="AL6" s="110"/>
      <c r="AM6" s="110"/>
      <c r="AN6" s="110"/>
      <c r="AO6" s="110"/>
      <c r="AP6" s="111"/>
      <c r="AQ6" s="13"/>
      <c r="AR6" s="97" t="s">
        <v>6</v>
      </c>
      <c r="AS6" s="98"/>
      <c r="AT6" s="98"/>
      <c r="AU6" s="98"/>
      <c r="AV6" s="98"/>
      <c r="AW6" s="98"/>
      <c r="AX6" s="99"/>
      <c r="AY6" s="32"/>
      <c r="AZ6" s="97" t="s">
        <v>7</v>
      </c>
      <c r="BA6" s="98"/>
      <c r="BB6" s="98"/>
      <c r="BC6" s="98"/>
      <c r="BD6" s="98"/>
      <c r="BE6" s="98"/>
      <c r="BF6" s="99"/>
      <c r="BG6" s="35"/>
      <c r="BH6" s="35"/>
      <c r="BI6" s="35"/>
      <c r="BJ6" s="91"/>
      <c r="BK6" s="92"/>
      <c r="BL6" s="93"/>
    </row>
    <row r="7" spans="1:64" ht="17.399999999999999" thickBot="1" x14ac:dyDescent="0.5">
      <c r="B7" s="84" t="s">
        <v>12</v>
      </c>
      <c r="C7" s="85" t="s">
        <v>0</v>
      </c>
      <c r="D7" s="85" t="s">
        <v>1</v>
      </c>
      <c r="E7" s="85" t="s">
        <v>66</v>
      </c>
      <c r="F7" s="85" t="s">
        <v>11</v>
      </c>
      <c r="G7" s="85" t="s">
        <v>48</v>
      </c>
      <c r="H7" s="85" t="s">
        <v>10</v>
      </c>
      <c r="I7" s="86" t="s">
        <v>65</v>
      </c>
      <c r="K7" s="57" t="s">
        <v>9</v>
      </c>
      <c r="L7" s="58" t="s">
        <v>39</v>
      </c>
      <c r="M7" s="58"/>
      <c r="N7" s="58" t="s">
        <v>60</v>
      </c>
      <c r="O7" s="58" t="s">
        <v>39</v>
      </c>
      <c r="P7" s="58"/>
      <c r="Q7" s="59" t="s">
        <v>47</v>
      </c>
      <c r="R7" s="58"/>
      <c r="S7" s="57" t="s">
        <v>61</v>
      </c>
      <c r="T7" s="60" t="s">
        <v>41</v>
      </c>
      <c r="U7" s="58"/>
      <c r="V7" s="58" t="s">
        <v>62</v>
      </c>
      <c r="W7" s="58" t="s">
        <v>41</v>
      </c>
      <c r="X7" s="58"/>
      <c r="Y7" s="59" t="s">
        <v>47</v>
      </c>
      <c r="Z7" s="58"/>
      <c r="AA7" s="57" t="s">
        <v>14</v>
      </c>
      <c r="AB7" s="60" t="s">
        <v>44</v>
      </c>
      <c r="AC7" s="58"/>
      <c r="AD7" s="58" t="s">
        <v>15</v>
      </c>
      <c r="AE7" s="58"/>
      <c r="AF7" s="59" t="s">
        <v>47</v>
      </c>
      <c r="AG7" s="58"/>
      <c r="AH7" s="61" t="s">
        <v>57</v>
      </c>
      <c r="AI7" s="62"/>
      <c r="AJ7" s="112" t="s">
        <v>49</v>
      </c>
      <c r="AK7" s="113"/>
      <c r="AL7" s="58" t="s">
        <v>47</v>
      </c>
      <c r="AM7" s="114" t="s">
        <v>56</v>
      </c>
      <c r="AN7" s="114"/>
      <c r="AO7" s="58" t="s">
        <v>47</v>
      </c>
      <c r="AP7" s="59" t="s">
        <v>47</v>
      </c>
      <c r="AQ7" s="58"/>
      <c r="AR7" s="115" t="s">
        <v>50</v>
      </c>
      <c r="AS7" s="116"/>
      <c r="AT7" s="58"/>
      <c r="AU7" s="114" t="s">
        <v>68</v>
      </c>
      <c r="AV7" s="114"/>
      <c r="AW7" s="58"/>
      <c r="AX7" s="59" t="s">
        <v>47</v>
      </c>
      <c r="AY7" s="58"/>
      <c r="AZ7" s="112" t="s">
        <v>51</v>
      </c>
      <c r="BA7" s="113"/>
      <c r="BB7" s="58"/>
      <c r="BC7" s="114" t="s">
        <v>64</v>
      </c>
      <c r="BD7" s="114"/>
      <c r="BE7" s="58"/>
      <c r="BF7" s="59" t="s">
        <v>47</v>
      </c>
      <c r="BH7" s="2" t="s">
        <v>58</v>
      </c>
      <c r="BJ7" s="94"/>
      <c r="BK7" s="95"/>
      <c r="BL7" s="96"/>
    </row>
    <row r="8" spans="1:64" ht="27" thickBot="1" x14ac:dyDescent="0.35">
      <c r="K8" s="46"/>
      <c r="N8" s="39"/>
      <c r="Q8" s="39"/>
      <c r="R8" s="39"/>
      <c r="S8" s="46"/>
      <c r="T8" s="40"/>
      <c r="V8" s="39"/>
      <c r="Y8" s="39"/>
      <c r="Z8" s="39"/>
      <c r="AA8" s="46"/>
      <c r="AB8" s="40"/>
      <c r="AD8" s="39"/>
      <c r="AF8" s="39"/>
      <c r="AG8" s="39"/>
      <c r="AH8" s="41"/>
      <c r="AI8" s="39"/>
      <c r="AJ8" s="45"/>
      <c r="AK8" s="53"/>
      <c r="AM8" s="1"/>
      <c r="AN8" s="1"/>
      <c r="AR8" s="56"/>
      <c r="AS8" s="53"/>
      <c r="AU8" s="1"/>
      <c r="AV8" s="1"/>
      <c r="AZ8" s="45"/>
      <c r="BA8" s="53"/>
      <c r="BC8" s="1"/>
      <c r="BD8" s="1"/>
      <c r="BH8" s="2"/>
      <c r="BJ8" s="38"/>
      <c r="BK8" s="38"/>
      <c r="BL8" s="38"/>
    </row>
    <row r="9" spans="1:64" ht="15" thickBot="1" x14ac:dyDescent="0.35">
      <c r="A9" s="3">
        <v>1</v>
      </c>
      <c r="B9" s="64" t="s">
        <v>69</v>
      </c>
      <c r="C9" s="65" t="s">
        <v>70</v>
      </c>
      <c r="D9" s="65" t="s">
        <v>71</v>
      </c>
      <c r="E9" s="65" t="s">
        <v>72</v>
      </c>
      <c r="F9" s="65" t="s">
        <v>42</v>
      </c>
      <c r="G9" s="65">
        <v>66</v>
      </c>
      <c r="H9" s="65">
        <v>2010</v>
      </c>
      <c r="I9" s="66">
        <v>54</v>
      </c>
      <c r="J9" s="1"/>
      <c r="K9" s="42" t="s">
        <v>20</v>
      </c>
      <c r="L9" s="12">
        <f>VLOOKUP(K9,Feuil2!$D$7:$E$12,2,FALSE)</f>
        <v>4</v>
      </c>
      <c r="M9" s="12">
        <f>IF(L9&gt;3,1,0)</f>
        <v>1</v>
      </c>
      <c r="N9" s="12" t="s">
        <v>27</v>
      </c>
      <c r="O9" s="43">
        <f>VLOOKUP(Feuil1!N9,Feuil2!$G$7:$H$12,2,FALSE)</f>
        <v>4</v>
      </c>
      <c r="P9" s="43">
        <f>IF(O9&gt;3,1,0)</f>
        <v>1</v>
      </c>
      <c r="Q9" s="44" t="str">
        <f>IF(M9+P9&gt;0,"Validé",IF(M9+P9=0,"Pas validé",""))</f>
        <v>Validé</v>
      </c>
      <c r="R9" s="43">
        <f>IF(Q9="Validé",1,0)</f>
        <v>1</v>
      </c>
      <c r="S9" s="69">
        <v>55</v>
      </c>
      <c r="T9" s="47">
        <f>I9</f>
        <v>54</v>
      </c>
      <c r="U9" s="48">
        <f>IF(S9&gt;=T9,1,0)</f>
        <v>1</v>
      </c>
      <c r="V9" s="70">
        <v>3.5</v>
      </c>
      <c r="W9" s="48">
        <f>IF(F9="F",Feuil2!$L$7,IF(F9="H",Feuil2!$L$8,""))</f>
        <v>3</v>
      </c>
      <c r="X9" s="43">
        <f>IF(V9&gt;=W9,1,0)</f>
        <v>1</v>
      </c>
      <c r="Y9" s="44" t="str">
        <f>IF(U9+X9&gt;0,"Validé","Pas validé")</f>
        <v>Validé</v>
      </c>
      <c r="Z9" s="43">
        <f>IF(Y9="Validé",1,0)</f>
        <v>1</v>
      </c>
      <c r="AA9" s="69">
        <v>10</v>
      </c>
      <c r="AB9" s="126">
        <f>ROUNDDOWN((0.1*G9),0)</f>
        <v>6</v>
      </c>
      <c r="AC9" s="43">
        <f>IF(AA9&gt;=10,1,0)</f>
        <v>1</v>
      </c>
      <c r="AD9" s="70" t="s">
        <v>32</v>
      </c>
      <c r="AE9" s="43">
        <f>IF(AD9="maitrisé",1,0)</f>
        <v>1</v>
      </c>
      <c r="AF9" s="44" t="str">
        <f>IF(AC9+AE9&gt;0,"Validé","Pas validé")</f>
        <v>Validé</v>
      </c>
      <c r="AG9" s="43">
        <f>IF(AF9="Validé",1,0)</f>
        <v>1</v>
      </c>
      <c r="AH9" s="49">
        <f>IF(AE9+AC9+X9+U9+P9+M9&gt;3,1,0)</f>
        <v>1</v>
      </c>
      <c r="AJ9" s="51" t="s">
        <v>33</v>
      </c>
      <c r="AK9" s="54">
        <f>ROUNDDOWN((Feuil2!$I$17*G9),0)</f>
        <v>13</v>
      </c>
      <c r="AL9" s="10">
        <f>IF(AJ9="maitrisé",1,0)</f>
        <v>0</v>
      </c>
      <c r="AM9" s="52" t="s">
        <v>32</v>
      </c>
      <c r="AN9" s="25">
        <f>ROUNDDOWN((Feuil2!$J$17*G9),0)</f>
        <v>26</v>
      </c>
      <c r="AO9" s="10">
        <f>IF(AM9="maitrisé",1,0)</f>
        <v>1</v>
      </c>
      <c r="AP9" s="11" t="str">
        <f>IF(AO9=0,"Pas validé","Validé")</f>
        <v>Validé</v>
      </c>
      <c r="AQ9" s="43">
        <f>IF(AP9="Validé",1,0)</f>
        <v>1</v>
      </c>
      <c r="AR9" s="51" t="s">
        <v>32</v>
      </c>
      <c r="AS9" s="54">
        <f>ROUNDDOWN((Feuil2!$K$17*G9),0)</f>
        <v>19</v>
      </c>
      <c r="AT9" s="10">
        <f>IF(AR9="maitrisé",1,0)</f>
        <v>1</v>
      </c>
      <c r="AU9" s="52" t="s">
        <v>32</v>
      </c>
      <c r="AV9" s="25">
        <f>ROUNDDOWN((Feuil2!$L$17*G9),0)</f>
        <v>39</v>
      </c>
      <c r="AW9" s="26">
        <f>IF(AU9="maitrisé",1,0)</f>
        <v>1</v>
      </c>
      <c r="AX9" s="22" t="str">
        <f>IF(AW9&gt;0,"Validé","Pas validé")</f>
        <v>Validé</v>
      </c>
      <c r="AY9" s="43">
        <f>IF(AX9="Validé",1,0)</f>
        <v>1</v>
      </c>
      <c r="AZ9" s="51" t="s">
        <v>32</v>
      </c>
      <c r="BA9" s="54">
        <f>ROUNDDOWN((Feuil2!$M$17*G9),0)</f>
        <v>49</v>
      </c>
      <c r="BB9" s="10">
        <f>IF(AZ9="maitrisé",1,0)</f>
        <v>1</v>
      </c>
      <c r="BC9" s="52" t="s">
        <v>32</v>
      </c>
      <c r="BD9" s="25">
        <f>ROUNDDOWN((Feuil2!$N$17*G9),0)</f>
        <v>42</v>
      </c>
      <c r="BE9" s="10">
        <f>IF(BC9="maitrisé",1,0)</f>
        <v>1</v>
      </c>
      <c r="BF9" s="11" t="str">
        <f>IF(BB9+BE9&gt;0,"Validé","Pas validé")</f>
        <v>Validé</v>
      </c>
      <c r="BG9">
        <f>IF(BF9="Validé",1,0)</f>
        <v>1</v>
      </c>
      <c r="BH9" s="2">
        <f>IF(AND(AQ9+AY9+BG9=3,AL9+AO9+AT9+AW9+BB9+BE9&gt;3),1,0)</f>
        <v>1</v>
      </c>
      <c r="BJ9" s="123" t="str">
        <f>IF(BH9+AH9=2,"VALIDE","PAS VALIDE")</f>
        <v>VALIDE</v>
      </c>
      <c r="BK9" s="124"/>
      <c r="BL9" s="125"/>
    </row>
    <row r="10" spans="1:64" ht="15" thickBot="1" x14ac:dyDescent="0.35">
      <c r="A10">
        <v>2</v>
      </c>
      <c r="B10" s="77"/>
      <c r="C10" s="73"/>
      <c r="D10" s="73"/>
      <c r="E10" s="73"/>
      <c r="F10" s="73"/>
      <c r="G10" s="73"/>
      <c r="H10" s="73"/>
      <c r="I10" s="81"/>
      <c r="K10" s="20"/>
      <c r="L10" s="17" t="e">
        <f>VLOOKUP(K10,Feuil2!$D$7:$E$12,2,FALSE)</f>
        <v>#N/A</v>
      </c>
      <c r="M10" s="17" t="e">
        <f t="shared" ref="M10:M28" si="0">IF(L10&gt;3,1,0)</f>
        <v>#N/A</v>
      </c>
      <c r="N10" s="17"/>
      <c r="O10" s="14" t="e">
        <f>VLOOKUP(Feuil1!N10,Feuil2!$G$7:$H$12,2,FALSE)</f>
        <v>#N/A</v>
      </c>
      <c r="P10" s="14" t="e">
        <f t="shared" ref="P10:P28" si="1">IF(O10&gt;3,1,0)</f>
        <v>#N/A</v>
      </c>
      <c r="Q10" s="15" t="e">
        <f t="shared" ref="Q10:Q28" si="2">IF(M10+P10&gt;0,"Validé",IF(M10+P10=0,"Pas validé",""))</f>
        <v>#N/A</v>
      </c>
      <c r="R10" t="e">
        <f t="shared" ref="R10:R28" si="3">IF(Q10="Validé",1,0)</f>
        <v>#N/A</v>
      </c>
      <c r="S10" s="71"/>
      <c r="T10" s="18">
        <f t="shared" ref="T10:T28" si="4">I10</f>
        <v>0</v>
      </c>
      <c r="U10" s="19">
        <f t="shared" ref="U10:U28" si="5">IF(S10&gt;=T10,1,0)</f>
        <v>1</v>
      </c>
      <c r="V10" s="73"/>
      <c r="W10" s="19" t="str">
        <f>IF(F10="F",Feuil2!$L$7,IF(F10="H",Feuil2!$L$8,""))</f>
        <v/>
      </c>
      <c r="X10" s="14">
        <f t="shared" ref="X10:X28" si="6">IF(V10&gt;=W10,1,0)</f>
        <v>1</v>
      </c>
      <c r="Y10" s="15" t="str">
        <f t="shared" ref="Y10:Y28" si="7">IF(U10+X10&gt;0,"Validé","Pas validé")</f>
        <v>Validé</v>
      </c>
      <c r="Z10">
        <f t="shared" ref="Z10:Z28" si="8">IF(Y10="Validé",1,0)</f>
        <v>1</v>
      </c>
      <c r="AA10" s="71"/>
      <c r="AB10" s="16">
        <f>ROUNDDOWN((0.1*G10),0)</f>
        <v>0</v>
      </c>
      <c r="AC10" s="14">
        <f t="shared" ref="AC10:AC28" si="9">IF(AA10&gt;=10,1,0)</f>
        <v>0</v>
      </c>
      <c r="AD10" s="73"/>
      <c r="AE10" s="14">
        <f t="shared" ref="AE10:AE28" si="10">IF(AD10="maitrisé",1,0)</f>
        <v>0</v>
      </c>
      <c r="AF10" s="15" t="str">
        <f t="shared" ref="AF10:AF28" si="11">IF(AC10+AE10&gt;0,"Validé","Pas validé")</f>
        <v>Pas validé</v>
      </c>
      <c r="AG10" s="43">
        <f t="shared" ref="AG10:AG28" si="12">IF(AF10="Validé",1,0)</f>
        <v>0</v>
      </c>
      <c r="AH10" s="49" t="e">
        <f t="shared" ref="AH10:AH28" si="13">IF(AE10+AC10+X10+U10+P10+M10&gt;3,1,0)</f>
        <v>#N/A</v>
      </c>
      <c r="AJ10" s="71" t="s">
        <v>32</v>
      </c>
      <c r="AK10" s="18">
        <f>ROUNDDOWN((Feuil2!$I$17*G10),0)</f>
        <v>0</v>
      </c>
      <c r="AL10" s="14">
        <f t="shared" ref="AL10:AL28" si="14">IF(AJ10="maitrisé",1,0)</f>
        <v>1</v>
      </c>
      <c r="AM10" s="73" t="s">
        <v>32</v>
      </c>
      <c r="AN10" s="19">
        <f>ROUNDDOWN((Feuil2!$J$17*G10),0)</f>
        <v>0</v>
      </c>
      <c r="AO10" s="14">
        <f t="shared" ref="AO10:AO27" si="15">IF(AM10="maitrisé",1,0)</f>
        <v>1</v>
      </c>
      <c r="AP10" s="15" t="str">
        <f>IF(AO10&gt;0,"Validé","Pas validé")</f>
        <v>Validé</v>
      </c>
      <c r="AQ10">
        <f t="shared" ref="AQ10:AQ28" si="16">IF(AP10="Validé",1,0)</f>
        <v>1</v>
      </c>
      <c r="AR10" s="71" t="s">
        <v>32</v>
      </c>
      <c r="AS10" s="18">
        <f>ROUNDDOWN((Feuil2!$K$17*G10),0)</f>
        <v>0</v>
      </c>
      <c r="AT10" s="14">
        <f t="shared" ref="AT10:AT28" si="17">IF(AR10="maitrisé",1,0)</f>
        <v>1</v>
      </c>
      <c r="AU10" s="73" t="s">
        <v>32</v>
      </c>
      <c r="AV10" s="19">
        <f>ROUNDDOWN((Feuil2!$L$17*G10),0)</f>
        <v>0</v>
      </c>
      <c r="AW10" s="27">
        <f t="shared" ref="AW10:AW28" si="18">IF(AU10="maitrisé",1,0)</f>
        <v>1</v>
      </c>
      <c r="AX10" s="23" t="str">
        <f>IF(AW10&gt;0,"Validé","Pas validé")</f>
        <v>Validé</v>
      </c>
      <c r="AY10">
        <f t="shared" ref="AY10:AY28" si="19">IF(AX10="Validé",1,0)</f>
        <v>1</v>
      </c>
      <c r="AZ10" s="71" t="s">
        <v>32</v>
      </c>
      <c r="BA10" s="18">
        <f>ROUNDDOWN((Feuil2!$M$17*G10),0)</f>
        <v>0</v>
      </c>
      <c r="BB10" s="14">
        <f t="shared" ref="BB10:BB28" si="20">IF(AZ10="maitrisé",1,0)</f>
        <v>1</v>
      </c>
      <c r="BC10" s="73" t="s">
        <v>32</v>
      </c>
      <c r="BD10" s="19">
        <f>ROUNDDOWN((Feuil2!$N$17*G10),0)</f>
        <v>0</v>
      </c>
      <c r="BE10" s="14">
        <f t="shared" ref="BE10:BE28" si="21">IF(BC10="maitrisé",1,0)</f>
        <v>1</v>
      </c>
      <c r="BF10" s="15" t="str">
        <f t="shared" ref="BF10:BF28" si="22">IF(BB10+BE10&gt;0,"Validé","Pas validé")</f>
        <v>Validé</v>
      </c>
      <c r="BG10">
        <f t="shared" ref="BG10:BG28" si="23">IF(BF10="Validé",1,0)</f>
        <v>1</v>
      </c>
      <c r="BH10" s="2">
        <f t="shared" ref="BH10:BH28" si="24">IF(AND(AQ10+AY10+BG10=3,AL10+AO10+AT10+AW10+BB10+BE10&gt;3),1,0)</f>
        <v>1</v>
      </c>
      <c r="BJ10" s="123" t="e">
        <f t="shared" ref="BJ10:BJ28" si="25">IF(BH10+AH10=2,"VALIDE","PAS VALIDE")</f>
        <v>#N/A</v>
      </c>
      <c r="BK10" s="124"/>
      <c r="BL10" s="125"/>
    </row>
    <row r="11" spans="1:64" ht="15" thickBot="1" x14ac:dyDescent="0.35">
      <c r="A11" s="3">
        <v>3</v>
      </c>
      <c r="B11" s="78"/>
      <c r="C11" s="79"/>
      <c r="D11" s="79"/>
      <c r="E11" s="79"/>
      <c r="F11" s="79"/>
      <c r="G11" s="79"/>
      <c r="H11" s="79"/>
      <c r="I11" s="82"/>
      <c r="K11" s="20"/>
      <c r="L11" s="17" t="e">
        <f>VLOOKUP(K11,Feuil2!$D$7:$E$12,2,FALSE)</f>
        <v>#N/A</v>
      </c>
      <c r="M11" s="17" t="e">
        <f t="shared" si="0"/>
        <v>#N/A</v>
      </c>
      <c r="N11" s="17"/>
      <c r="O11" s="14" t="e">
        <f>VLOOKUP(Feuil1!N11,Feuil2!$G$7:$H$12,2,FALSE)</f>
        <v>#N/A</v>
      </c>
      <c r="P11" s="14" t="e">
        <f t="shared" si="1"/>
        <v>#N/A</v>
      </c>
      <c r="Q11" s="15" t="e">
        <f t="shared" si="2"/>
        <v>#N/A</v>
      </c>
      <c r="R11" t="e">
        <f t="shared" si="3"/>
        <v>#N/A</v>
      </c>
      <c r="S11" s="71"/>
      <c r="T11" s="18">
        <f t="shared" si="4"/>
        <v>0</v>
      </c>
      <c r="U11" s="19">
        <f t="shared" si="5"/>
        <v>1</v>
      </c>
      <c r="V11" s="73"/>
      <c r="W11" s="19" t="str">
        <f>IF(F11="F",Feuil2!$L$7,IF(F11="H",Feuil2!$L$8,""))</f>
        <v/>
      </c>
      <c r="X11" s="14">
        <f t="shared" si="6"/>
        <v>1</v>
      </c>
      <c r="Y11" s="15" t="str">
        <f t="shared" si="7"/>
        <v>Validé</v>
      </c>
      <c r="Z11">
        <f t="shared" si="8"/>
        <v>1</v>
      </c>
      <c r="AA11" s="71"/>
      <c r="AB11" s="16">
        <f t="shared" ref="AB11:AB28" si="26">ROUNDDOWN((0.1*G11),0)</f>
        <v>0</v>
      </c>
      <c r="AC11" s="14">
        <f t="shared" si="9"/>
        <v>0</v>
      </c>
      <c r="AD11" s="73"/>
      <c r="AE11" s="14">
        <f t="shared" si="10"/>
        <v>0</v>
      </c>
      <c r="AF11" s="15" t="str">
        <f t="shared" si="11"/>
        <v>Pas validé</v>
      </c>
      <c r="AG11" s="43">
        <f t="shared" si="12"/>
        <v>0</v>
      </c>
      <c r="AH11" s="49" t="e">
        <f t="shared" si="13"/>
        <v>#N/A</v>
      </c>
      <c r="AJ11" s="71" t="s">
        <v>33</v>
      </c>
      <c r="AK11" s="18">
        <f>ROUNDDOWN((Feuil2!$I$17*G11),0)</f>
        <v>0</v>
      </c>
      <c r="AL11" s="14">
        <f t="shared" si="14"/>
        <v>0</v>
      </c>
      <c r="AM11" s="73" t="s">
        <v>32</v>
      </c>
      <c r="AN11" s="19">
        <f>ROUNDDOWN((Feuil2!$J$17*G11),0)</f>
        <v>0</v>
      </c>
      <c r="AO11" s="14">
        <f t="shared" si="15"/>
        <v>1</v>
      </c>
      <c r="AP11" s="15" t="str">
        <f t="shared" ref="AP11:AP28" si="27">IF(AO11&gt;0,"Validé","Pas validé")</f>
        <v>Validé</v>
      </c>
      <c r="AQ11">
        <f t="shared" si="16"/>
        <v>1</v>
      </c>
      <c r="AR11" s="71" t="s">
        <v>32</v>
      </c>
      <c r="AS11" s="18">
        <f>ROUNDDOWN((Feuil2!$K$17*G11),0)</f>
        <v>0</v>
      </c>
      <c r="AT11" s="14">
        <f t="shared" si="17"/>
        <v>1</v>
      </c>
      <c r="AU11" s="73" t="s">
        <v>33</v>
      </c>
      <c r="AV11" s="19">
        <f>ROUNDDOWN((Feuil2!$L$17*G11),0)</f>
        <v>0</v>
      </c>
      <c r="AW11" s="27">
        <f t="shared" si="18"/>
        <v>0</v>
      </c>
      <c r="AX11" s="23" t="str">
        <f t="shared" ref="AX11:AX28" si="28">IF(AW11&gt;0,"Validé","Pas validé")</f>
        <v>Pas validé</v>
      </c>
      <c r="AY11">
        <f t="shared" si="19"/>
        <v>0</v>
      </c>
      <c r="AZ11" s="71" t="s">
        <v>32</v>
      </c>
      <c r="BA11" s="18">
        <f>ROUNDDOWN((Feuil2!$M$17*G11),0)</f>
        <v>0</v>
      </c>
      <c r="BB11" s="14">
        <f t="shared" si="20"/>
        <v>1</v>
      </c>
      <c r="BC11" s="73" t="s">
        <v>32</v>
      </c>
      <c r="BD11" s="19">
        <f>ROUNDDOWN((Feuil2!$N$17*G11),0)</f>
        <v>0</v>
      </c>
      <c r="BE11" s="14">
        <f t="shared" si="21"/>
        <v>1</v>
      </c>
      <c r="BF11" s="15" t="str">
        <f t="shared" si="22"/>
        <v>Validé</v>
      </c>
      <c r="BG11">
        <f t="shared" si="23"/>
        <v>1</v>
      </c>
      <c r="BH11" s="2">
        <f t="shared" si="24"/>
        <v>0</v>
      </c>
      <c r="BJ11" s="123" t="e">
        <f t="shared" si="25"/>
        <v>#N/A</v>
      </c>
      <c r="BK11" s="124"/>
      <c r="BL11" s="125"/>
    </row>
    <row r="12" spans="1:64" ht="15" thickBot="1" x14ac:dyDescent="0.35">
      <c r="A12">
        <v>4</v>
      </c>
      <c r="B12" s="77"/>
      <c r="C12" s="73"/>
      <c r="D12" s="73"/>
      <c r="E12" s="73"/>
      <c r="F12" s="73"/>
      <c r="G12" s="73"/>
      <c r="H12" s="73"/>
      <c r="I12" s="81"/>
      <c r="K12" s="20"/>
      <c r="L12" s="17" t="e">
        <f>VLOOKUP(K12,Feuil2!$D$7:$E$12,2,FALSE)</f>
        <v>#N/A</v>
      </c>
      <c r="M12" s="17" t="e">
        <f t="shared" si="0"/>
        <v>#N/A</v>
      </c>
      <c r="N12" s="17"/>
      <c r="O12" s="14" t="e">
        <f>VLOOKUP(Feuil1!N12,Feuil2!$G$7:$H$12,2,FALSE)</f>
        <v>#N/A</v>
      </c>
      <c r="P12" s="14" t="e">
        <f t="shared" si="1"/>
        <v>#N/A</v>
      </c>
      <c r="Q12" s="15" t="e">
        <f t="shared" si="2"/>
        <v>#N/A</v>
      </c>
      <c r="R12" t="e">
        <f t="shared" si="3"/>
        <v>#N/A</v>
      </c>
      <c r="S12" s="71"/>
      <c r="T12" s="18">
        <f t="shared" si="4"/>
        <v>0</v>
      </c>
      <c r="U12" s="19">
        <f t="shared" si="5"/>
        <v>1</v>
      </c>
      <c r="V12" s="73"/>
      <c r="W12" s="19" t="str">
        <f>IF(F12="F",Feuil2!$L$7,IF(F12="H",Feuil2!$L$8,""))</f>
        <v/>
      </c>
      <c r="X12" s="14">
        <f t="shared" si="6"/>
        <v>1</v>
      </c>
      <c r="Y12" s="15" t="str">
        <f t="shared" si="7"/>
        <v>Validé</v>
      </c>
      <c r="Z12">
        <f t="shared" si="8"/>
        <v>1</v>
      </c>
      <c r="AA12" s="71"/>
      <c r="AB12" s="16">
        <f t="shared" si="26"/>
        <v>0</v>
      </c>
      <c r="AC12" s="14">
        <f t="shared" si="9"/>
        <v>0</v>
      </c>
      <c r="AD12" s="73"/>
      <c r="AE12" s="14">
        <f t="shared" si="10"/>
        <v>0</v>
      </c>
      <c r="AF12" s="15" t="str">
        <f t="shared" si="11"/>
        <v>Pas validé</v>
      </c>
      <c r="AG12" s="43">
        <f t="shared" si="12"/>
        <v>0</v>
      </c>
      <c r="AH12" s="49" t="e">
        <f t="shared" si="13"/>
        <v>#N/A</v>
      </c>
      <c r="AJ12" s="71"/>
      <c r="AK12" s="18">
        <f>ROUNDDOWN((Feuil2!$I$17*G12),0)</f>
        <v>0</v>
      </c>
      <c r="AL12" s="14">
        <f t="shared" si="14"/>
        <v>0</v>
      </c>
      <c r="AM12" s="73"/>
      <c r="AN12" s="19">
        <f>ROUNDDOWN((Feuil2!$J$17*G12),0)</f>
        <v>0</v>
      </c>
      <c r="AO12" s="14">
        <f t="shared" si="15"/>
        <v>0</v>
      </c>
      <c r="AP12" s="15" t="str">
        <f t="shared" si="27"/>
        <v>Pas validé</v>
      </c>
      <c r="AQ12">
        <f t="shared" si="16"/>
        <v>0</v>
      </c>
      <c r="AR12" s="71"/>
      <c r="AS12" s="18">
        <f>ROUNDDOWN((Feuil2!$K$17*G12),0)</f>
        <v>0</v>
      </c>
      <c r="AT12" s="14">
        <f t="shared" si="17"/>
        <v>0</v>
      </c>
      <c r="AU12" s="73"/>
      <c r="AV12" s="19">
        <f>ROUNDDOWN((Feuil2!$L$17*G12),0)</f>
        <v>0</v>
      </c>
      <c r="AW12" s="27">
        <f t="shared" si="18"/>
        <v>0</v>
      </c>
      <c r="AX12" s="23" t="str">
        <f t="shared" si="28"/>
        <v>Pas validé</v>
      </c>
      <c r="AY12">
        <f t="shared" si="19"/>
        <v>0</v>
      </c>
      <c r="AZ12" s="71"/>
      <c r="BA12" s="18">
        <f>ROUNDDOWN((Feuil2!$M$17*G12),0)</f>
        <v>0</v>
      </c>
      <c r="BB12" s="14">
        <f t="shared" si="20"/>
        <v>0</v>
      </c>
      <c r="BC12" s="73"/>
      <c r="BD12" s="19">
        <f>ROUNDDOWN((Feuil2!$N$17*G12),0)</f>
        <v>0</v>
      </c>
      <c r="BE12" s="14">
        <f t="shared" si="21"/>
        <v>0</v>
      </c>
      <c r="BF12" s="15" t="str">
        <f t="shared" si="22"/>
        <v>Pas validé</v>
      </c>
      <c r="BG12">
        <f t="shared" si="23"/>
        <v>0</v>
      </c>
      <c r="BH12" s="2">
        <f t="shared" si="24"/>
        <v>0</v>
      </c>
      <c r="BJ12" s="123" t="e">
        <f t="shared" si="25"/>
        <v>#N/A</v>
      </c>
      <c r="BK12" s="124"/>
      <c r="BL12" s="125"/>
    </row>
    <row r="13" spans="1:64" ht="15" thickBot="1" x14ac:dyDescent="0.35">
      <c r="A13" s="3">
        <v>5</v>
      </c>
      <c r="B13" s="78"/>
      <c r="C13" s="79"/>
      <c r="D13" s="79"/>
      <c r="E13" s="79"/>
      <c r="F13" s="79"/>
      <c r="G13" s="79"/>
      <c r="H13" s="79"/>
      <c r="I13" s="82"/>
      <c r="K13" s="20"/>
      <c r="L13" s="17" t="e">
        <f>VLOOKUP(K13,Feuil2!$D$7:$E$12,2,FALSE)</f>
        <v>#N/A</v>
      </c>
      <c r="M13" s="17" t="e">
        <f t="shared" si="0"/>
        <v>#N/A</v>
      </c>
      <c r="N13" s="17"/>
      <c r="O13" s="14" t="e">
        <f>VLOOKUP(Feuil1!N13,Feuil2!$G$7:$H$12,2,FALSE)</f>
        <v>#N/A</v>
      </c>
      <c r="P13" s="14" t="e">
        <f t="shared" si="1"/>
        <v>#N/A</v>
      </c>
      <c r="Q13" s="15" t="e">
        <f t="shared" si="2"/>
        <v>#N/A</v>
      </c>
      <c r="R13" t="e">
        <f t="shared" si="3"/>
        <v>#N/A</v>
      </c>
      <c r="S13" s="71"/>
      <c r="T13" s="18">
        <f t="shared" si="4"/>
        <v>0</v>
      </c>
      <c r="U13" s="19">
        <f t="shared" si="5"/>
        <v>1</v>
      </c>
      <c r="V13" s="73"/>
      <c r="W13" s="19" t="str">
        <f>IF(F13="F",Feuil2!$L$7,IF(F13="H",Feuil2!$L$8,""))</f>
        <v/>
      </c>
      <c r="X13" s="14">
        <f t="shared" si="6"/>
        <v>1</v>
      </c>
      <c r="Y13" s="15" t="str">
        <f t="shared" si="7"/>
        <v>Validé</v>
      </c>
      <c r="Z13">
        <f t="shared" si="8"/>
        <v>1</v>
      </c>
      <c r="AA13" s="71"/>
      <c r="AB13" s="16">
        <f t="shared" si="26"/>
        <v>0</v>
      </c>
      <c r="AC13" s="14">
        <f t="shared" si="9"/>
        <v>0</v>
      </c>
      <c r="AD13" s="73"/>
      <c r="AE13" s="14">
        <f t="shared" si="10"/>
        <v>0</v>
      </c>
      <c r="AF13" s="15" t="str">
        <f t="shared" si="11"/>
        <v>Pas validé</v>
      </c>
      <c r="AG13" s="43">
        <f t="shared" si="12"/>
        <v>0</v>
      </c>
      <c r="AH13" s="49" t="e">
        <f t="shared" si="13"/>
        <v>#N/A</v>
      </c>
      <c r="AJ13" s="71"/>
      <c r="AK13" s="18">
        <f>ROUNDDOWN((Feuil2!$I$17*G13),0)</f>
        <v>0</v>
      </c>
      <c r="AL13" s="14">
        <f t="shared" si="14"/>
        <v>0</v>
      </c>
      <c r="AM13" s="73"/>
      <c r="AN13" s="19">
        <f>ROUNDDOWN((Feuil2!$J$17*G13),0)</f>
        <v>0</v>
      </c>
      <c r="AO13" s="14">
        <f t="shared" si="15"/>
        <v>0</v>
      </c>
      <c r="AP13" s="15" t="str">
        <f t="shared" si="27"/>
        <v>Pas validé</v>
      </c>
      <c r="AQ13">
        <f t="shared" si="16"/>
        <v>0</v>
      </c>
      <c r="AR13" s="71"/>
      <c r="AS13" s="18">
        <f>ROUNDDOWN((Feuil2!$K$17*G13),0)</f>
        <v>0</v>
      </c>
      <c r="AT13" s="14">
        <f t="shared" si="17"/>
        <v>0</v>
      </c>
      <c r="AU13" s="73"/>
      <c r="AV13" s="19">
        <f>ROUNDDOWN((Feuil2!$L$17*G13),0)</f>
        <v>0</v>
      </c>
      <c r="AW13" s="27">
        <f t="shared" si="18"/>
        <v>0</v>
      </c>
      <c r="AX13" s="23" t="str">
        <f t="shared" si="28"/>
        <v>Pas validé</v>
      </c>
      <c r="AY13">
        <f t="shared" si="19"/>
        <v>0</v>
      </c>
      <c r="AZ13" s="71"/>
      <c r="BA13" s="18">
        <f>ROUNDDOWN((Feuil2!$M$17*G13),0)</f>
        <v>0</v>
      </c>
      <c r="BB13" s="14">
        <f t="shared" si="20"/>
        <v>0</v>
      </c>
      <c r="BC13" s="73"/>
      <c r="BD13" s="19">
        <f>ROUNDDOWN((Feuil2!$N$17*G13),0)</f>
        <v>0</v>
      </c>
      <c r="BE13" s="14">
        <f t="shared" si="21"/>
        <v>0</v>
      </c>
      <c r="BF13" s="15" t="str">
        <f t="shared" si="22"/>
        <v>Pas validé</v>
      </c>
      <c r="BG13">
        <f t="shared" si="23"/>
        <v>0</v>
      </c>
      <c r="BH13" s="2">
        <f t="shared" si="24"/>
        <v>0</v>
      </c>
      <c r="BJ13" s="123" t="e">
        <f t="shared" si="25"/>
        <v>#N/A</v>
      </c>
      <c r="BK13" s="124"/>
      <c r="BL13" s="125"/>
    </row>
    <row r="14" spans="1:64" ht="15" thickBot="1" x14ac:dyDescent="0.35">
      <c r="A14">
        <v>6</v>
      </c>
      <c r="B14" s="77"/>
      <c r="C14" s="73"/>
      <c r="D14" s="73"/>
      <c r="E14" s="73"/>
      <c r="F14" s="73"/>
      <c r="G14" s="73"/>
      <c r="H14" s="73"/>
      <c r="I14" s="81"/>
      <c r="K14" s="20"/>
      <c r="L14" s="17" t="e">
        <f>VLOOKUP(K14,Feuil2!$D$7:$E$12,2,FALSE)</f>
        <v>#N/A</v>
      </c>
      <c r="M14" s="17" t="e">
        <f t="shared" si="0"/>
        <v>#N/A</v>
      </c>
      <c r="N14" s="17"/>
      <c r="O14" s="14" t="e">
        <f>VLOOKUP(Feuil1!N14,Feuil2!$G$7:$H$12,2,FALSE)</f>
        <v>#N/A</v>
      </c>
      <c r="P14" s="14" t="e">
        <f t="shared" si="1"/>
        <v>#N/A</v>
      </c>
      <c r="Q14" s="15" t="e">
        <f t="shared" si="2"/>
        <v>#N/A</v>
      </c>
      <c r="R14" t="e">
        <f t="shared" si="3"/>
        <v>#N/A</v>
      </c>
      <c r="S14" s="71"/>
      <c r="T14" s="18">
        <f t="shared" si="4"/>
        <v>0</v>
      </c>
      <c r="U14" s="19">
        <f t="shared" si="5"/>
        <v>1</v>
      </c>
      <c r="V14" s="73"/>
      <c r="W14" s="19" t="str">
        <f>IF(F14="F",Feuil2!$L$7,IF(F14="H",Feuil2!$L$8,""))</f>
        <v/>
      </c>
      <c r="X14" s="14">
        <f t="shared" si="6"/>
        <v>1</v>
      </c>
      <c r="Y14" s="15" t="str">
        <f t="shared" si="7"/>
        <v>Validé</v>
      </c>
      <c r="Z14">
        <f t="shared" si="8"/>
        <v>1</v>
      </c>
      <c r="AA14" s="71"/>
      <c r="AB14" s="16">
        <f t="shared" si="26"/>
        <v>0</v>
      </c>
      <c r="AC14" s="14">
        <f t="shared" si="9"/>
        <v>0</v>
      </c>
      <c r="AD14" s="73"/>
      <c r="AE14" s="14">
        <f t="shared" si="10"/>
        <v>0</v>
      </c>
      <c r="AF14" s="15" t="str">
        <f t="shared" si="11"/>
        <v>Pas validé</v>
      </c>
      <c r="AG14" s="43">
        <f t="shared" si="12"/>
        <v>0</v>
      </c>
      <c r="AH14" s="49" t="e">
        <f t="shared" si="13"/>
        <v>#N/A</v>
      </c>
      <c r="AJ14" s="71"/>
      <c r="AK14" s="18">
        <f>ROUNDDOWN((Feuil2!$I$17*G14),0)</f>
        <v>0</v>
      </c>
      <c r="AL14" s="14">
        <f t="shared" si="14"/>
        <v>0</v>
      </c>
      <c r="AM14" s="73"/>
      <c r="AN14" s="19">
        <f>ROUNDDOWN((Feuil2!$J$17*G14),0)</f>
        <v>0</v>
      </c>
      <c r="AO14" s="14">
        <f t="shared" si="15"/>
        <v>0</v>
      </c>
      <c r="AP14" s="15" t="str">
        <f t="shared" si="27"/>
        <v>Pas validé</v>
      </c>
      <c r="AQ14">
        <f t="shared" si="16"/>
        <v>0</v>
      </c>
      <c r="AR14" s="71"/>
      <c r="AS14" s="18">
        <f>ROUNDDOWN((Feuil2!$K$17*G14),0)</f>
        <v>0</v>
      </c>
      <c r="AT14" s="14">
        <f t="shared" si="17"/>
        <v>0</v>
      </c>
      <c r="AU14" s="73"/>
      <c r="AV14" s="19">
        <f>ROUNDDOWN((Feuil2!$L$17*G14),0)</f>
        <v>0</v>
      </c>
      <c r="AW14" s="27">
        <f t="shared" si="18"/>
        <v>0</v>
      </c>
      <c r="AX14" s="23" t="str">
        <f t="shared" si="28"/>
        <v>Pas validé</v>
      </c>
      <c r="AY14">
        <f t="shared" si="19"/>
        <v>0</v>
      </c>
      <c r="AZ14" s="71"/>
      <c r="BA14" s="18">
        <f>ROUNDDOWN((Feuil2!$M$17*G14),0)</f>
        <v>0</v>
      </c>
      <c r="BB14" s="14">
        <f t="shared" si="20"/>
        <v>0</v>
      </c>
      <c r="BC14" s="73"/>
      <c r="BD14" s="19">
        <f>ROUNDDOWN((Feuil2!$N$17*G14),0)</f>
        <v>0</v>
      </c>
      <c r="BE14" s="14">
        <f t="shared" si="21"/>
        <v>0</v>
      </c>
      <c r="BF14" s="15" t="str">
        <f t="shared" si="22"/>
        <v>Pas validé</v>
      </c>
      <c r="BG14">
        <f t="shared" si="23"/>
        <v>0</v>
      </c>
      <c r="BH14" s="2">
        <f t="shared" si="24"/>
        <v>0</v>
      </c>
      <c r="BJ14" s="123" t="e">
        <f t="shared" si="25"/>
        <v>#N/A</v>
      </c>
      <c r="BK14" s="124"/>
      <c r="BL14" s="125"/>
    </row>
    <row r="15" spans="1:64" ht="15" thickBot="1" x14ac:dyDescent="0.35">
      <c r="A15" s="3">
        <v>7</v>
      </c>
      <c r="B15" s="78"/>
      <c r="C15" s="79"/>
      <c r="D15" s="79"/>
      <c r="E15" s="79"/>
      <c r="F15" s="79"/>
      <c r="G15" s="79"/>
      <c r="H15" s="79"/>
      <c r="I15" s="82"/>
      <c r="K15" s="20"/>
      <c r="L15" s="17" t="e">
        <f>VLOOKUP(K15,Feuil2!$D$7:$E$12,2,FALSE)</f>
        <v>#N/A</v>
      </c>
      <c r="M15" s="17" t="e">
        <f t="shared" si="0"/>
        <v>#N/A</v>
      </c>
      <c r="N15" s="17"/>
      <c r="O15" s="14" t="e">
        <f>VLOOKUP(Feuil1!N15,Feuil2!$G$7:$H$12,2,FALSE)</f>
        <v>#N/A</v>
      </c>
      <c r="P15" s="14" t="e">
        <f t="shared" si="1"/>
        <v>#N/A</v>
      </c>
      <c r="Q15" s="15" t="e">
        <f t="shared" si="2"/>
        <v>#N/A</v>
      </c>
      <c r="R15" t="e">
        <f t="shared" si="3"/>
        <v>#N/A</v>
      </c>
      <c r="S15" s="71"/>
      <c r="T15" s="18">
        <f t="shared" si="4"/>
        <v>0</v>
      </c>
      <c r="U15" s="19">
        <f t="shared" si="5"/>
        <v>1</v>
      </c>
      <c r="V15" s="73"/>
      <c r="W15" s="19" t="str">
        <f>IF(F15="F",Feuil2!$L$7,IF(F15="H",Feuil2!$L$8,""))</f>
        <v/>
      </c>
      <c r="X15" s="14">
        <f t="shared" si="6"/>
        <v>1</v>
      </c>
      <c r="Y15" s="15" t="str">
        <f t="shared" si="7"/>
        <v>Validé</v>
      </c>
      <c r="Z15">
        <f t="shared" si="8"/>
        <v>1</v>
      </c>
      <c r="AA15" s="71"/>
      <c r="AB15" s="16">
        <f t="shared" si="26"/>
        <v>0</v>
      </c>
      <c r="AC15" s="14">
        <f t="shared" si="9"/>
        <v>0</v>
      </c>
      <c r="AD15" s="73"/>
      <c r="AE15" s="14">
        <f t="shared" si="10"/>
        <v>0</v>
      </c>
      <c r="AF15" s="15" t="str">
        <f t="shared" si="11"/>
        <v>Pas validé</v>
      </c>
      <c r="AG15" s="43">
        <f t="shared" si="12"/>
        <v>0</v>
      </c>
      <c r="AH15" s="49" t="e">
        <f t="shared" si="13"/>
        <v>#N/A</v>
      </c>
      <c r="AJ15" s="71"/>
      <c r="AK15" s="18">
        <f>ROUNDDOWN((Feuil2!$I$17*G15),0)</f>
        <v>0</v>
      </c>
      <c r="AL15" s="14">
        <f t="shared" si="14"/>
        <v>0</v>
      </c>
      <c r="AM15" s="73"/>
      <c r="AN15" s="19">
        <f>ROUNDDOWN((Feuil2!$J$17*G15),0)</f>
        <v>0</v>
      </c>
      <c r="AO15" s="14">
        <f t="shared" si="15"/>
        <v>0</v>
      </c>
      <c r="AP15" s="15" t="str">
        <f t="shared" si="27"/>
        <v>Pas validé</v>
      </c>
      <c r="AQ15">
        <f t="shared" si="16"/>
        <v>0</v>
      </c>
      <c r="AR15" s="71"/>
      <c r="AS15" s="18">
        <f>ROUNDDOWN((Feuil2!$K$17*G15),0)</f>
        <v>0</v>
      </c>
      <c r="AT15" s="14">
        <f t="shared" si="17"/>
        <v>0</v>
      </c>
      <c r="AU15" s="73"/>
      <c r="AV15" s="19">
        <f>ROUNDDOWN((Feuil2!$L$17*G15),0)</f>
        <v>0</v>
      </c>
      <c r="AW15" s="27">
        <f t="shared" si="18"/>
        <v>0</v>
      </c>
      <c r="AX15" s="23" t="str">
        <f t="shared" si="28"/>
        <v>Pas validé</v>
      </c>
      <c r="AY15">
        <f t="shared" si="19"/>
        <v>0</v>
      </c>
      <c r="AZ15" s="71"/>
      <c r="BA15" s="18">
        <f>ROUNDDOWN((Feuil2!$M$17*G15),0)</f>
        <v>0</v>
      </c>
      <c r="BB15" s="14">
        <f t="shared" si="20"/>
        <v>0</v>
      </c>
      <c r="BC15" s="73"/>
      <c r="BD15" s="19">
        <f>ROUNDDOWN((Feuil2!$N$17*G15),0)</f>
        <v>0</v>
      </c>
      <c r="BE15" s="14">
        <f t="shared" si="21"/>
        <v>0</v>
      </c>
      <c r="BF15" s="15" t="str">
        <f t="shared" si="22"/>
        <v>Pas validé</v>
      </c>
      <c r="BG15">
        <f t="shared" si="23"/>
        <v>0</v>
      </c>
      <c r="BH15" s="2">
        <f t="shared" si="24"/>
        <v>0</v>
      </c>
      <c r="BJ15" s="123" t="e">
        <f t="shared" si="25"/>
        <v>#N/A</v>
      </c>
      <c r="BK15" s="124"/>
      <c r="BL15" s="125"/>
    </row>
    <row r="16" spans="1:64" ht="15" thickBot="1" x14ac:dyDescent="0.35">
      <c r="A16">
        <v>8</v>
      </c>
      <c r="B16" s="77"/>
      <c r="C16" s="73"/>
      <c r="D16" s="73"/>
      <c r="E16" s="73"/>
      <c r="F16" s="73"/>
      <c r="G16" s="73"/>
      <c r="H16" s="73"/>
      <c r="I16" s="81"/>
      <c r="K16" s="20"/>
      <c r="L16" s="17" t="e">
        <f>VLOOKUP(K16,Feuil2!$D$7:$E$12,2,FALSE)</f>
        <v>#N/A</v>
      </c>
      <c r="M16" s="17" t="e">
        <f t="shared" si="0"/>
        <v>#N/A</v>
      </c>
      <c r="N16" s="17"/>
      <c r="O16" s="14" t="e">
        <f>VLOOKUP(Feuil1!N16,Feuil2!$G$7:$H$12,2,FALSE)</f>
        <v>#N/A</v>
      </c>
      <c r="P16" s="14" t="e">
        <f t="shared" si="1"/>
        <v>#N/A</v>
      </c>
      <c r="Q16" s="15" t="e">
        <f t="shared" si="2"/>
        <v>#N/A</v>
      </c>
      <c r="R16" t="e">
        <f t="shared" si="3"/>
        <v>#N/A</v>
      </c>
      <c r="S16" s="71"/>
      <c r="T16" s="18">
        <f t="shared" si="4"/>
        <v>0</v>
      </c>
      <c r="U16" s="19">
        <f t="shared" si="5"/>
        <v>1</v>
      </c>
      <c r="V16" s="73"/>
      <c r="W16" s="19" t="str">
        <f>IF(F16="F",Feuil2!$L$7,IF(F16="H",Feuil2!$L$8,""))</f>
        <v/>
      </c>
      <c r="X16" s="14">
        <f t="shared" si="6"/>
        <v>1</v>
      </c>
      <c r="Y16" s="15" t="str">
        <f t="shared" si="7"/>
        <v>Validé</v>
      </c>
      <c r="Z16">
        <f t="shared" si="8"/>
        <v>1</v>
      </c>
      <c r="AA16" s="71"/>
      <c r="AB16" s="16">
        <f t="shared" si="26"/>
        <v>0</v>
      </c>
      <c r="AC16" s="14">
        <f t="shared" si="9"/>
        <v>0</v>
      </c>
      <c r="AD16" s="73"/>
      <c r="AE16" s="14">
        <f t="shared" si="10"/>
        <v>0</v>
      </c>
      <c r="AF16" s="15" t="str">
        <f t="shared" si="11"/>
        <v>Pas validé</v>
      </c>
      <c r="AG16" s="43">
        <f t="shared" si="12"/>
        <v>0</v>
      </c>
      <c r="AH16" s="49" t="e">
        <f t="shared" si="13"/>
        <v>#N/A</v>
      </c>
      <c r="AJ16" s="71"/>
      <c r="AK16" s="18">
        <f>ROUNDDOWN((Feuil2!$I$17*G16),0)</f>
        <v>0</v>
      </c>
      <c r="AL16" s="14">
        <f t="shared" si="14"/>
        <v>0</v>
      </c>
      <c r="AM16" s="73"/>
      <c r="AN16" s="19">
        <f>ROUNDDOWN((Feuil2!$J$17*G16),0)</f>
        <v>0</v>
      </c>
      <c r="AO16" s="14">
        <f t="shared" si="15"/>
        <v>0</v>
      </c>
      <c r="AP16" s="15" t="str">
        <f t="shared" si="27"/>
        <v>Pas validé</v>
      </c>
      <c r="AQ16">
        <f t="shared" si="16"/>
        <v>0</v>
      </c>
      <c r="AR16" s="71"/>
      <c r="AS16" s="18">
        <f>ROUNDDOWN((Feuil2!$K$17*G16),0)</f>
        <v>0</v>
      </c>
      <c r="AT16" s="14">
        <f t="shared" si="17"/>
        <v>0</v>
      </c>
      <c r="AU16" s="73"/>
      <c r="AV16" s="19">
        <f>ROUNDDOWN((Feuil2!$L$17*G16),0)</f>
        <v>0</v>
      </c>
      <c r="AW16" s="27">
        <f t="shared" si="18"/>
        <v>0</v>
      </c>
      <c r="AX16" s="23" t="str">
        <f t="shared" si="28"/>
        <v>Pas validé</v>
      </c>
      <c r="AY16">
        <f t="shared" si="19"/>
        <v>0</v>
      </c>
      <c r="AZ16" s="71"/>
      <c r="BA16" s="18">
        <f>ROUNDDOWN((Feuil2!$M$17*G16),0)</f>
        <v>0</v>
      </c>
      <c r="BB16" s="14">
        <f t="shared" si="20"/>
        <v>0</v>
      </c>
      <c r="BC16" s="73"/>
      <c r="BD16" s="19">
        <f>ROUNDDOWN((Feuil2!$N$17*G16),0)</f>
        <v>0</v>
      </c>
      <c r="BE16" s="14">
        <f t="shared" si="21"/>
        <v>0</v>
      </c>
      <c r="BF16" s="15" t="str">
        <f t="shared" si="22"/>
        <v>Pas validé</v>
      </c>
      <c r="BG16">
        <f t="shared" si="23"/>
        <v>0</v>
      </c>
      <c r="BH16" s="2">
        <f t="shared" si="24"/>
        <v>0</v>
      </c>
      <c r="BJ16" s="123" t="e">
        <f t="shared" si="25"/>
        <v>#N/A</v>
      </c>
      <c r="BK16" s="124"/>
      <c r="BL16" s="125"/>
    </row>
    <row r="17" spans="1:64" ht="15" thickBot="1" x14ac:dyDescent="0.35">
      <c r="A17" s="3">
        <v>9</v>
      </c>
      <c r="B17" s="78"/>
      <c r="C17" s="79"/>
      <c r="D17" s="79"/>
      <c r="E17" s="79"/>
      <c r="F17" s="79"/>
      <c r="G17" s="79"/>
      <c r="H17" s="79"/>
      <c r="I17" s="82"/>
      <c r="K17" s="20"/>
      <c r="L17" s="17" t="e">
        <f>VLOOKUP(K17,Feuil2!$D$7:$E$12,2,FALSE)</f>
        <v>#N/A</v>
      </c>
      <c r="M17" s="17" t="e">
        <f t="shared" si="0"/>
        <v>#N/A</v>
      </c>
      <c r="N17" s="17"/>
      <c r="O17" s="14" t="e">
        <f>VLOOKUP(Feuil1!N17,Feuil2!$G$7:$H$12,2,FALSE)</f>
        <v>#N/A</v>
      </c>
      <c r="P17" s="14" t="e">
        <f t="shared" si="1"/>
        <v>#N/A</v>
      </c>
      <c r="Q17" s="15" t="e">
        <f t="shared" si="2"/>
        <v>#N/A</v>
      </c>
      <c r="R17" t="e">
        <f t="shared" si="3"/>
        <v>#N/A</v>
      </c>
      <c r="S17" s="71"/>
      <c r="T17" s="18">
        <f t="shared" si="4"/>
        <v>0</v>
      </c>
      <c r="U17" s="19">
        <f t="shared" si="5"/>
        <v>1</v>
      </c>
      <c r="V17" s="73"/>
      <c r="W17" s="19" t="str">
        <f>IF(F17="F",Feuil2!$L$7,IF(F17="H",Feuil2!$L$8,""))</f>
        <v/>
      </c>
      <c r="X17" s="14">
        <f t="shared" si="6"/>
        <v>1</v>
      </c>
      <c r="Y17" s="15" t="str">
        <f t="shared" si="7"/>
        <v>Validé</v>
      </c>
      <c r="Z17">
        <f t="shared" si="8"/>
        <v>1</v>
      </c>
      <c r="AA17" s="71"/>
      <c r="AB17" s="16">
        <f t="shared" si="26"/>
        <v>0</v>
      </c>
      <c r="AC17" s="14">
        <f t="shared" si="9"/>
        <v>0</v>
      </c>
      <c r="AD17" s="73"/>
      <c r="AE17" s="14">
        <f t="shared" si="10"/>
        <v>0</v>
      </c>
      <c r="AF17" s="15" t="str">
        <f t="shared" si="11"/>
        <v>Pas validé</v>
      </c>
      <c r="AG17" s="43">
        <f t="shared" si="12"/>
        <v>0</v>
      </c>
      <c r="AH17" s="49" t="e">
        <f t="shared" si="13"/>
        <v>#N/A</v>
      </c>
      <c r="AJ17" s="71"/>
      <c r="AK17" s="18">
        <f>ROUNDDOWN((Feuil2!$I$17*G17),0)</f>
        <v>0</v>
      </c>
      <c r="AL17" s="14">
        <f t="shared" si="14"/>
        <v>0</v>
      </c>
      <c r="AM17" s="73"/>
      <c r="AN17" s="19">
        <f>ROUNDDOWN((Feuil2!$J$17*G17),0)</f>
        <v>0</v>
      </c>
      <c r="AO17" s="14">
        <f t="shared" si="15"/>
        <v>0</v>
      </c>
      <c r="AP17" s="15" t="str">
        <f t="shared" si="27"/>
        <v>Pas validé</v>
      </c>
      <c r="AQ17">
        <f t="shared" si="16"/>
        <v>0</v>
      </c>
      <c r="AR17" s="71"/>
      <c r="AS17" s="18">
        <f>ROUNDDOWN((Feuil2!$K$17*G17),0)</f>
        <v>0</v>
      </c>
      <c r="AT17" s="14">
        <f t="shared" si="17"/>
        <v>0</v>
      </c>
      <c r="AU17" s="73"/>
      <c r="AV17" s="19">
        <f>ROUNDDOWN((Feuil2!$L$17*G17),0)</f>
        <v>0</v>
      </c>
      <c r="AW17" s="27">
        <f t="shared" si="18"/>
        <v>0</v>
      </c>
      <c r="AX17" s="23" t="str">
        <f t="shared" si="28"/>
        <v>Pas validé</v>
      </c>
      <c r="AY17">
        <f t="shared" si="19"/>
        <v>0</v>
      </c>
      <c r="AZ17" s="71"/>
      <c r="BA17" s="18">
        <f>ROUNDDOWN((Feuil2!$M$17*G17),0)</f>
        <v>0</v>
      </c>
      <c r="BB17" s="14">
        <f t="shared" si="20"/>
        <v>0</v>
      </c>
      <c r="BC17" s="73"/>
      <c r="BD17" s="19">
        <f>ROUNDDOWN((Feuil2!$N$17*G17),0)</f>
        <v>0</v>
      </c>
      <c r="BE17" s="14">
        <f t="shared" si="21"/>
        <v>0</v>
      </c>
      <c r="BF17" s="15" t="str">
        <f t="shared" si="22"/>
        <v>Pas validé</v>
      </c>
      <c r="BG17">
        <f t="shared" si="23"/>
        <v>0</v>
      </c>
      <c r="BH17" s="2">
        <f t="shared" si="24"/>
        <v>0</v>
      </c>
      <c r="BJ17" s="123" t="e">
        <f t="shared" si="25"/>
        <v>#N/A</v>
      </c>
      <c r="BK17" s="124"/>
      <c r="BL17" s="125"/>
    </row>
    <row r="18" spans="1:64" ht="15" thickBot="1" x14ac:dyDescent="0.35">
      <c r="A18">
        <v>10</v>
      </c>
      <c r="B18" s="77"/>
      <c r="C18" s="73"/>
      <c r="D18" s="73"/>
      <c r="E18" s="73"/>
      <c r="F18" s="73"/>
      <c r="G18" s="73"/>
      <c r="H18" s="73"/>
      <c r="I18" s="81"/>
      <c r="K18" s="20"/>
      <c r="L18" s="17" t="e">
        <f>VLOOKUP(K18,Feuil2!$D$7:$E$12,2,FALSE)</f>
        <v>#N/A</v>
      </c>
      <c r="M18" s="17" t="e">
        <f t="shared" si="0"/>
        <v>#N/A</v>
      </c>
      <c r="N18" s="17"/>
      <c r="O18" s="14" t="e">
        <f>VLOOKUP(Feuil1!N18,Feuil2!$G$7:$H$12,2,FALSE)</f>
        <v>#N/A</v>
      </c>
      <c r="P18" s="14" t="e">
        <f t="shared" si="1"/>
        <v>#N/A</v>
      </c>
      <c r="Q18" s="15" t="e">
        <f t="shared" si="2"/>
        <v>#N/A</v>
      </c>
      <c r="R18" t="e">
        <f t="shared" si="3"/>
        <v>#N/A</v>
      </c>
      <c r="S18" s="71"/>
      <c r="T18" s="18">
        <f t="shared" si="4"/>
        <v>0</v>
      </c>
      <c r="U18" s="19">
        <f t="shared" si="5"/>
        <v>1</v>
      </c>
      <c r="V18" s="73"/>
      <c r="W18" s="19" t="str">
        <f>IF(F18="F",Feuil2!$L$7,IF(F18="H",Feuil2!$L$8,""))</f>
        <v/>
      </c>
      <c r="X18" s="14">
        <f t="shared" si="6"/>
        <v>1</v>
      </c>
      <c r="Y18" s="15" t="str">
        <f t="shared" si="7"/>
        <v>Validé</v>
      </c>
      <c r="Z18">
        <f t="shared" si="8"/>
        <v>1</v>
      </c>
      <c r="AA18" s="71"/>
      <c r="AB18" s="16">
        <f t="shared" si="26"/>
        <v>0</v>
      </c>
      <c r="AC18" s="14">
        <f t="shared" si="9"/>
        <v>0</v>
      </c>
      <c r="AD18" s="73"/>
      <c r="AE18" s="14">
        <f t="shared" si="10"/>
        <v>0</v>
      </c>
      <c r="AF18" s="15" t="str">
        <f t="shared" si="11"/>
        <v>Pas validé</v>
      </c>
      <c r="AG18" s="43">
        <f t="shared" si="12"/>
        <v>0</v>
      </c>
      <c r="AH18" s="49" t="e">
        <f t="shared" si="13"/>
        <v>#N/A</v>
      </c>
      <c r="AJ18" s="71"/>
      <c r="AK18" s="18">
        <f>ROUNDDOWN((Feuil2!$I$17*G18),0)</f>
        <v>0</v>
      </c>
      <c r="AL18" s="14">
        <f t="shared" si="14"/>
        <v>0</v>
      </c>
      <c r="AM18" s="73"/>
      <c r="AN18" s="19">
        <f>ROUNDDOWN((Feuil2!$J$17*G18),0)</f>
        <v>0</v>
      </c>
      <c r="AO18" s="14">
        <f t="shared" si="15"/>
        <v>0</v>
      </c>
      <c r="AP18" s="15" t="str">
        <f t="shared" si="27"/>
        <v>Pas validé</v>
      </c>
      <c r="AQ18">
        <f t="shared" si="16"/>
        <v>0</v>
      </c>
      <c r="AR18" s="71"/>
      <c r="AS18" s="18">
        <f>ROUNDDOWN((Feuil2!$K$17*G18),0)</f>
        <v>0</v>
      </c>
      <c r="AT18" s="14">
        <f t="shared" si="17"/>
        <v>0</v>
      </c>
      <c r="AU18" s="73"/>
      <c r="AV18" s="19">
        <f>ROUNDDOWN((Feuil2!$L$17*G18),0)</f>
        <v>0</v>
      </c>
      <c r="AW18" s="27">
        <f t="shared" si="18"/>
        <v>0</v>
      </c>
      <c r="AX18" s="23" t="str">
        <f t="shared" si="28"/>
        <v>Pas validé</v>
      </c>
      <c r="AY18">
        <f t="shared" si="19"/>
        <v>0</v>
      </c>
      <c r="AZ18" s="71"/>
      <c r="BA18" s="18">
        <f>ROUNDDOWN((Feuil2!$M$17*G18),0)</f>
        <v>0</v>
      </c>
      <c r="BB18" s="14">
        <f t="shared" si="20"/>
        <v>0</v>
      </c>
      <c r="BC18" s="73"/>
      <c r="BD18" s="19">
        <f>ROUNDDOWN((Feuil2!$N$17*G18),0)</f>
        <v>0</v>
      </c>
      <c r="BE18" s="14">
        <f t="shared" si="21"/>
        <v>0</v>
      </c>
      <c r="BF18" s="15" t="str">
        <f t="shared" si="22"/>
        <v>Pas validé</v>
      </c>
      <c r="BG18">
        <f t="shared" si="23"/>
        <v>0</v>
      </c>
      <c r="BH18" s="2">
        <f t="shared" si="24"/>
        <v>0</v>
      </c>
      <c r="BJ18" s="123" t="e">
        <f t="shared" si="25"/>
        <v>#N/A</v>
      </c>
      <c r="BK18" s="124"/>
      <c r="BL18" s="125"/>
    </row>
    <row r="19" spans="1:64" ht="15" thickBot="1" x14ac:dyDescent="0.35">
      <c r="A19" s="3">
        <v>11</v>
      </c>
      <c r="B19" s="78"/>
      <c r="C19" s="79"/>
      <c r="D19" s="79"/>
      <c r="E19" s="79"/>
      <c r="F19" s="79"/>
      <c r="G19" s="79"/>
      <c r="H19" s="79"/>
      <c r="I19" s="82"/>
      <c r="K19" s="20"/>
      <c r="L19" s="17" t="e">
        <f>VLOOKUP(K19,Feuil2!$D$7:$E$12,2,FALSE)</f>
        <v>#N/A</v>
      </c>
      <c r="M19" s="17" t="e">
        <f t="shared" si="0"/>
        <v>#N/A</v>
      </c>
      <c r="N19" s="17"/>
      <c r="O19" s="14" t="e">
        <f>VLOOKUP(Feuil1!N19,Feuil2!$G$7:$H$12,2,FALSE)</f>
        <v>#N/A</v>
      </c>
      <c r="P19" s="14" t="e">
        <f t="shared" si="1"/>
        <v>#N/A</v>
      </c>
      <c r="Q19" s="15" t="e">
        <f t="shared" si="2"/>
        <v>#N/A</v>
      </c>
      <c r="R19" t="e">
        <f t="shared" si="3"/>
        <v>#N/A</v>
      </c>
      <c r="S19" s="71"/>
      <c r="T19" s="18">
        <f t="shared" si="4"/>
        <v>0</v>
      </c>
      <c r="U19" s="19">
        <f t="shared" si="5"/>
        <v>1</v>
      </c>
      <c r="V19" s="73"/>
      <c r="W19" s="19" t="str">
        <f>IF(F19="F",Feuil2!$L$7,IF(F19="H",Feuil2!$L$8,""))</f>
        <v/>
      </c>
      <c r="X19" s="14">
        <f t="shared" si="6"/>
        <v>1</v>
      </c>
      <c r="Y19" s="15" t="str">
        <f t="shared" si="7"/>
        <v>Validé</v>
      </c>
      <c r="Z19">
        <f t="shared" si="8"/>
        <v>1</v>
      </c>
      <c r="AA19" s="71"/>
      <c r="AB19" s="16">
        <f t="shared" si="26"/>
        <v>0</v>
      </c>
      <c r="AC19" s="14">
        <f t="shared" si="9"/>
        <v>0</v>
      </c>
      <c r="AD19" s="73"/>
      <c r="AE19" s="14">
        <f t="shared" si="10"/>
        <v>0</v>
      </c>
      <c r="AF19" s="15" t="str">
        <f t="shared" si="11"/>
        <v>Pas validé</v>
      </c>
      <c r="AG19" s="43">
        <f t="shared" si="12"/>
        <v>0</v>
      </c>
      <c r="AH19" s="49" t="e">
        <f t="shared" si="13"/>
        <v>#N/A</v>
      </c>
      <c r="AJ19" s="71"/>
      <c r="AK19" s="18">
        <f>ROUNDDOWN((Feuil2!$I$17*G19),0)</f>
        <v>0</v>
      </c>
      <c r="AL19" s="14">
        <f t="shared" si="14"/>
        <v>0</v>
      </c>
      <c r="AM19" s="73"/>
      <c r="AN19" s="19">
        <f>ROUNDDOWN((Feuil2!$J$17*G19),0)</f>
        <v>0</v>
      </c>
      <c r="AO19" s="14">
        <f t="shared" si="15"/>
        <v>0</v>
      </c>
      <c r="AP19" s="15" t="str">
        <f t="shared" si="27"/>
        <v>Pas validé</v>
      </c>
      <c r="AQ19">
        <f t="shared" si="16"/>
        <v>0</v>
      </c>
      <c r="AR19" s="71"/>
      <c r="AS19" s="18">
        <f>ROUNDDOWN((Feuil2!$K$17*G19),0)</f>
        <v>0</v>
      </c>
      <c r="AT19" s="14">
        <f t="shared" si="17"/>
        <v>0</v>
      </c>
      <c r="AU19" s="73"/>
      <c r="AV19" s="19">
        <f>ROUNDDOWN((Feuil2!$L$17*G19),0)</f>
        <v>0</v>
      </c>
      <c r="AW19" s="27">
        <f t="shared" si="18"/>
        <v>0</v>
      </c>
      <c r="AX19" s="23" t="str">
        <f t="shared" si="28"/>
        <v>Pas validé</v>
      </c>
      <c r="AY19">
        <f t="shared" si="19"/>
        <v>0</v>
      </c>
      <c r="AZ19" s="71"/>
      <c r="BA19" s="18">
        <f>ROUNDDOWN((Feuil2!$M$17*G19),0)</f>
        <v>0</v>
      </c>
      <c r="BB19" s="14">
        <f t="shared" si="20"/>
        <v>0</v>
      </c>
      <c r="BC19" s="73"/>
      <c r="BD19" s="19">
        <f>ROUNDDOWN((Feuil2!$N$17*G19),0)</f>
        <v>0</v>
      </c>
      <c r="BE19" s="14">
        <f t="shared" si="21"/>
        <v>0</v>
      </c>
      <c r="BF19" s="15" t="str">
        <f t="shared" si="22"/>
        <v>Pas validé</v>
      </c>
      <c r="BG19">
        <f t="shared" si="23"/>
        <v>0</v>
      </c>
      <c r="BH19" s="2">
        <f t="shared" si="24"/>
        <v>0</v>
      </c>
      <c r="BJ19" s="123" t="e">
        <f t="shared" si="25"/>
        <v>#N/A</v>
      </c>
      <c r="BK19" s="124"/>
      <c r="BL19" s="125"/>
    </row>
    <row r="20" spans="1:64" ht="15" thickBot="1" x14ac:dyDescent="0.35">
      <c r="A20">
        <v>12</v>
      </c>
      <c r="B20" s="77"/>
      <c r="C20" s="73"/>
      <c r="D20" s="73"/>
      <c r="E20" s="73"/>
      <c r="F20" s="73"/>
      <c r="G20" s="73"/>
      <c r="H20" s="73"/>
      <c r="I20" s="81"/>
      <c r="K20" s="20"/>
      <c r="L20" s="17" t="e">
        <f>VLOOKUP(K20,Feuil2!$D$7:$E$12,2,FALSE)</f>
        <v>#N/A</v>
      </c>
      <c r="M20" s="17" t="e">
        <f t="shared" si="0"/>
        <v>#N/A</v>
      </c>
      <c r="N20" s="17"/>
      <c r="O20" s="14" t="e">
        <f>VLOOKUP(Feuil1!N20,Feuil2!$G$7:$H$12,2,FALSE)</f>
        <v>#N/A</v>
      </c>
      <c r="P20" s="14" t="e">
        <f t="shared" si="1"/>
        <v>#N/A</v>
      </c>
      <c r="Q20" s="15" t="e">
        <f t="shared" si="2"/>
        <v>#N/A</v>
      </c>
      <c r="R20" t="e">
        <f t="shared" si="3"/>
        <v>#N/A</v>
      </c>
      <c r="S20" s="71"/>
      <c r="T20" s="18">
        <f t="shared" si="4"/>
        <v>0</v>
      </c>
      <c r="U20" s="19">
        <f t="shared" si="5"/>
        <v>1</v>
      </c>
      <c r="V20" s="73"/>
      <c r="W20" s="19" t="str">
        <f>IF(F20="F",Feuil2!$L$7,IF(F20="H",Feuil2!$L$8,""))</f>
        <v/>
      </c>
      <c r="X20" s="14">
        <f t="shared" si="6"/>
        <v>1</v>
      </c>
      <c r="Y20" s="15" t="str">
        <f t="shared" si="7"/>
        <v>Validé</v>
      </c>
      <c r="Z20">
        <f t="shared" si="8"/>
        <v>1</v>
      </c>
      <c r="AA20" s="71"/>
      <c r="AB20" s="16">
        <f t="shared" si="26"/>
        <v>0</v>
      </c>
      <c r="AC20" s="14">
        <f t="shared" si="9"/>
        <v>0</v>
      </c>
      <c r="AD20" s="73"/>
      <c r="AE20" s="14">
        <f t="shared" si="10"/>
        <v>0</v>
      </c>
      <c r="AF20" s="15" t="str">
        <f t="shared" si="11"/>
        <v>Pas validé</v>
      </c>
      <c r="AG20" s="43">
        <f t="shared" si="12"/>
        <v>0</v>
      </c>
      <c r="AH20" s="49" t="e">
        <f t="shared" si="13"/>
        <v>#N/A</v>
      </c>
      <c r="AJ20" s="71"/>
      <c r="AK20" s="18">
        <f>ROUNDDOWN((Feuil2!$I$17*G20),0)</f>
        <v>0</v>
      </c>
      <c r="AL20" s="14">
        <f t="shared" si="14"/>
        <v>0</v>
      </c>
      <c r="AM20" s="73"/>
      <c r="AN20" s="19">
        <f>ROUNDDOWN((Feuil2!$J$17*G20),0)</f>
        <v>0</v>
      </c>
      <c r="AO20" s="14">
        <f t="shared" si="15"/>
        <v>0</v>
      </c>
      <c r="AP20" s="15" t="str">
        <f t="shared" si="27"/>
        <v>Pas validé</v>
      </c>
      <c r="AQ20">
        <f t="shared" si="16"/>
        <v>0</v>
      </c>
      <c r="AR20" s="71"/>
      <c r="AS20" s="18">
        <f>ROUNDDOWN((Feuil2!$K$17*G20),0)</f>
        <v>0</v>
      </c>
      <c r="AT20" s="14">
        <f t="shared" si="17"/>
        <v>0</v>
      </c>
      <c r="AU20" s="73"/>
      <c r="AV20" s="19">
        <f>ROUNDDOWN((Feuil2!$L$17*G20),0)</f>
        <v>0</v>
      </c>
      <c r="AW20" s="27">
        <f t="shared" si="18"/>
        <v>0</v>
      </c>
      <c r="AX20" s="23" t="str">
        <f t="shared" si="28"/>
        <v>Pas validé</v>
      </c>
      <c r="AY20">
        <f t="shared" si="19"/>
        <v>0</v>
      </c>
      <c r="AZ20" s="71"/>
      <c r="BA20" s="18">
        <f>ROUNDDOWN((Feuil2!$M$17*G20),0)</f>
        <v>0</v>
      </c>
      <c r="BB20" s="14">
        <f t="shared" si="20"/>
        <v>0</v>
      </c>
      <c r="BC20" s="73"/>
      <c r="BD20" s="19">
        <f>ROUNDDOWN((Feuil2!$N$17*G20),0)</f>
        <v>0</v>
      </c>
      <c r="BE20" s="14">
        <f t="shared" si="21"/>
        <v>0</v>
      </c>
      <c r="BF20" s="15" t="str">
        <f t="shared" si="22"/>
        <v>Pas validé</v>
      </c>
      <c r="BG20">
        <f t="shared" si="23"/>
        <v>0</v>
      </c>
      <c r="BH20" s="2">
        <f t="shared" si="24"/>
        <v>0</v>
      </c>
      <c r="BJ20" s="123" t="e">
        <f t="shared" si="25"/>
        <v>#N/A</v>
      </c>
      <c r="BK20" s="124"/>
      <c r="BL20" s="125"/>
    </row>
    <row r="21" spans="1:64" ht="15" thickBot="1" x14ac:dyDescent="0.35">
      <c r="A21" s="3">
        <v>13</v>
      </c>
      <c r="B21" s="78"/>
      <c r="C21" s="79"/>
      <c r="D21" s="79"/>
      <c r="E21" s="79"/>
      <c r="F21" s="79"/>
      <c r="G21" s="79"/>
      <c r="H21" s="79"/>
      <c r="I21" s="82"/>
      <c r="K21" s="20"/>
      <c r="L21" s="17" t="e">
        <f>VLOOKUP(K21,Feuil2!$D$7:$E$12,2,FALSE)</f>
        <v>#N/A</v>
      </c>
      <c r="M21" s="17" t="e">
        <f t="shared" si="0"/>
        <v>#N/A</v>
      </c>
      <c r="N21" s="17"/>
      <c r="O21" s="14" t="e">
        <f>VLOOKUP(Feuil1!N21,Feuil2!$G$7:$H$12,2,FALSE)</f>
        <v>#N/A</v>
      </c>
      <c r="P21" s="14" t="e">
        <f t="shared" si="1"/>
        <v>#N/A</v>
      </c>
      <c r="Q21" s="15" t="e">
        <f t="shared" si="2"/>
        <v>#N/A</v>
      </c>
      <c r="R21" t="e">
        <f t="shared" si="3"/>
        <v>#N/A</v>
      </c>
      <c r="S21" s="71"/>
      <c r="T21" s="18">
        <f t="shared" si="4"/>
        <v>0</v>
      </c>
      <c r="U21" s="19">
        <f t="shared" si="5"/>
        <v>1</v>
      </c>
      <c r="V21" s="73"/>
      <c r="W21" s="19" t="str">
        <f>IF(F21="F",Feuil2!$L$7,IF(F21="H",Feuil2!$L$8,""))</f>
        <v/>
      </c>
      <c r="X21" s="14">
        <f t="shared" si="6"/>
        <v>1</v>
      </c>
      <c r="Y21" s="15" t="str">
        <f t="shared" si="7"/>
        <v>Validé</v>
      </c>
      <c r="Z21">
        <f t="shared" si="8"/>
        <v>1</v>
      </c>
      <c r="AA21" s="71"/>
      <c r="AB21" s="16">
        <f t="shared" si="26"/>
        <v>0</v>
      </c>
      <c r="AC21" s="14">
        <f t="shared" si="9"/>
        <v>0</v>
      </c>
      <c r="AD21" s="73"/>
      <c r="AE21" s="14">
        <f t="shared" si="10"/>
        <v>0</v>
      </c>
      <c r="AF21" s="15" t="str">
        <f t="shared" si="11"/>
        <v>Pas validé</v>
      </c>
      <c r="AG21" s="43">
        <f t="shared" si="12"/>
        <v>0</v>
      </c>
      <c r="AH21" s="49" t="e">
        <f t="shared" si="13"/>
        <v>#N/A</v>
      </c>
      <c r="AJ21" s="71"/>
      <c r="AK21" s="18">
        <f>ROUNDDOWN((Feuil2!$I$17*G21),0)</f>
        <v>0</v>
      </c>
      <c r="AL21" s="14">
        <f t="shared" si="14"/>
        <v>0</v>
      </c>
      <c r="AM21" s="73"/>
      <c r="AN21" s="19">
        <f>ROUNDDOWN((Feuil2!$J$17*G21),0)</f>
        <v>0</v>
      </c>
      <c r="AO21" s="14">
        <f t="shared" si="15"/>
        <v>0</v>
      </c>
      <c r="AP21" s="15" t="str">
        <f t="shared" si="27"/>
        <v>Pas validé</v>
      </c>
      <c r="AQ21">
        <f t="shared" si="16"/>
        <v>0</v>
      </c>
      <c r="AR21" s="71"/>
      <c r="AS21" s="18">
        <f>ROUNDDOWN((Feuil2!$K$17*G21),0)</f>
        <v>0</v>
      </c>
      <c r="AT21" s="14">
        <f t="shared" si="17"/>
        <v>0</v>
      </c>
      <c r="AU21" s="73"/>
      <c r="AV21" s="19">
        <f>ROUNDDOWN((Feuil2!$L$17*G21),0)</f>
        <v>0</v>
      </c>
      <c r="AW21" s="27">
        <f t="shared" si="18"/>
        <v>0</v>
      </c>
      <c r="AX21" s="23" t="str">
        <f t="shared" si="28"/>
        <v>Pas validé</v>
      </c>
      <c r="AY21">
        <f t="shared" si="19"/>
        <v>0</v>
      </c>
      <c r="AZ21" s="71"/>
      <c r="BA21" s="18">
        <f>ROUNDDOWN((Feuil2!$M$17*G21),0)</f>
        <v>0</v>
      </c>
      <c r="BB21" s="14">
        <f t="shared" si="20"/>
        <v>0</v>
      </c>
      <c r="BC21" s="73"/>
      <c r="BD21" s="19">
        <f>ROUNDDOWN((Feuil2!$N$17*G21),0)</f>
        <v>0</v>
      </c>
      <c r="BE21" s="14">
        <f t="shared" si="21"/>
        <v>0</v>
      </c>
      <c r="BF21" s="15" t="str">
        <f t="shared" si="22"/>
        <v>Pas validé</v>
      </c>
      <c r="BG21">
        <f t="shared" si="23"/>
        <v>0</v>
      </c>
      <c r="BH21" s="2">
        <f t="shared" si="24"/>
        <v>0</v>
      </c>
      <c r="BJ21" s="123" t="e">
        <f t="shared" si="25"/>
        <v>#N/A</v>
      </c>
      <c r="BK21" s="124"/>
      <c r="BL21" s="125"/>
    </row>
    <row r="22" spans="1:64" ht="15" thickBot="1" x14ac:dyDescent="0.35">
      <c r="A22">
        <v>15</v>
      </c>
      <c r="B22" s="77"/>
      <c r="C22" s="73"/>
      <c r="D22" s="73"/>
      <c r="E22" s="73"/>
      <c r="F22" s="73"/>
      <c r="G22" s="73"/>
      <c r="H22" s="73"/>
      <c r="I22" s="81"/>
      <c r="K22" s="20"/>
      <c r="L22" s="17" t="e">
        <f>VLOOKUP(K22,Feuil2!$D$7:$E$12,2,FALSE)</f>
        <v>#N/A</v>
      </c>
      <c r="M22" s="17" t="e">
        <f t="shared" si="0"/>
        <v>#N/A</v>
      </c>
      <c r="N22" s="17"/>
      <c r="O22" s="14" t="e">
        <f>VLOOKUP(Feuil1!N22,Feuil2!$G$7:$H$12,2,FALSE)</f>
        <v>#N/A</v>
      </c>
      <c r="P22" s="14" t="e">
        <f t="shared" si="1"/>
        <v>#N/A</v>
      </c>
      <c r="Q22" s="15" t="e">
        <f t="shared" si="2"/>
        <v>#N/A</v>
      </c>
      <c r="R22" t="e">
        <f t="shared" si="3"/>
        <v>#N/A</v>
      </c>
      <c r="S22" s="71"/>
      <c r="T22" s="18">
        <f t="shared" si="4"/>
        <v>0</v>
      </c>
      <c r="U22" s="19">
        <f t="shared" si="5"/>
        <v>1</v>
      </c>
      <c r="V22" s="73"/>
      <c r="W22" s="19" t="str">
        <f>IF(F22="F",Feuil2!$L$7,IF(F22="H",Feuil2!$L$8,""))</f>
        <v/>
      </c>
      <c r="X22" s="14">
        <f t="shared" si="6"/>
        <v>1</v>
      </c>
      <c r="Y22" s="15" t="str">
        <f t="shared" si="7"/>
        <v>Validé</v>
      </c>
      <c r="Z22">
        <f t="shared" si="8"/>
        <v>1</v>
      </c>
      <c r="AA22" s="71"/>
      <c r="AB22" s="16">
        <f t="shared" si="26"/>
        <v>0</v>
      </c>
      <c r="AC22" s="14">
        <f t="shared" si="9"/>
        <v>0</v>
      </c>
      <c r="AD22" s="73"/>
      <c r="AE22" s="14">
        <f t="shared" si="10"/>
        <v>0</v>
      </c>
      <c r="AF22" s="15" t="str">
        <f t="shared" si="11"/>
        <v>Pas validé</v>
      </c>
      <c r="AG22" s="43">
        <f t="shared" si="12"/>
        <v>0</v>
      </c>
      <c r="AH22" s="49" t="e">
        <f t="shared" si="13"/>
        <v>#N/A</v>
      </c>
      <c r="AJ22" s="71"/>
      <c r="AK22" s="18">
        <f>ROUNDDOWN((Feuil2!$I$17*G22),0)</f>
        <v>0</v>
      </c>
      <c r="AL22" s="14">
        <f t="shared" si="14"/>
        <v>0</v>
      </c>
      <c r="AM22" s="73"/>
      <c r="AN22" s="19">
        <f>ROUNDDOWN((Feuil2!$J$17*G22),0)</f>
        <v>0</v>
      </c>
      <c r="AO22" s="14">
        <f t="shared" si="15"/>
        <v>0</v>
      </c>
      <c r="AP22" s="15" t="str">
        <f t="shared" si="27"/>
        <v>Pas validé</v>
      </c>
      <c r="AQ22">
        <f t="shared" si="16"/>
        <v>0</v>
      </c>
      <c r="AR22" s="71"/>
      <c r="AS22" s="18">
        <f>ROUNDDOWN((Feuil2!$K$17*G22),0)</f>
        <v>0</v>
      </c>
      <c r="AT22" s="14">
        <f t="shared" si="17"/>
        <v>0</v>
      </c>
      <c r="AU22" s="73"/>
      <c r="AV22" s="19">
        <f>ROUNDDOWN((Feuil2!$L$17*G22),0)</f>
        <v>0</v>
      </c>
      <c r="AW22" s="27">
        <f t="shared" si="18"/>
        <v>0</v>
      </c>
      <c r="AX22" s="23" t="str">
        <f t="shared" si="28"/>
        <v>Pas validé</v>
      </c>
      <c r="AY22">
        <f t="shared" si="19"/>
        <v>0</v>
      </c>
      <c r="AZ22" s="71"/>
      <c r="BA22" s="18">
        <f>ROUNDDOWN((Feuil2!$M$17*G22),0)</f>
        <v>0</v>
      </c>
      <c r="BB22" s="14">
        <f t="shared" si="20"/>
        <v>0</v>
      </c>
      <c r="BC22" s="73"/>
      <c r="BD22" s="19">
        <f>ROUNDDOWN((Feuil2!$N$17*G22),0)</f>
        <v>0</v>
      </c>
      <c r="BE22" s="14">
        <f t="shared" si="21"/>
        <v>0</v>
      </c>
      <c r="BF22" s="15" t="str">
        <f t="shared" si="22"/>
        <v>Pas validé</v>
      </c>
      <c r="BG22">
        <f t="shared" si="23"/>
        <v>0</v>
      </c>
      <c r="BH22" s="2">
        <f t="shared" si="24"/>
        <v>0</v>
      </c>
      <c r="BJ22" s="123" t="e">
        <f t="shared" si="25"/>
        <v>#N/A</v>
      </c>
      <c r="BK22" s="124"/>
      <c r="BL22" s="125"/>
    </row>
    <row r="23" spans="1:64" ht="15" thickBot="1" x14ac:dyDescent="0.35">
      <c r="A23" s="3">
        <v>14</v>
      </c>
      <c r="B23" s="78"/>
      <c r="C23" s="79"/>
      <c r="D23" s="79"/>
      <c r="E23" s="79"/>
      <c r="F23" s="79"/>
      <c r="G23" s="79"/>
      <c r="H23" s="79"/>
      <c r="I23" s="82"/>
      <c r="K23" s="20"/>
      <c r="L23" s="17" t="e">
        <f>VLOOKUP(K23,Feuil2!$D$7:$E$12,2,FALSE)</f>
        <v>#N/A</v>
      </c>
      <c r="M23" s="17" t="e">
        <f t="shared" si="0"/>
        <v>#N/A</v>
      </c>
      <c r="N23" s="17"/>
      <c r="O23" s="14" t="e">
        <f>VLOOKUP(Feuil1!N23,Feuil2!$G$7:$H$12,2,FALSE)</f>
        <v>#N/A</v>
      </c>
      <c r="P23" s="14" t="e">
        <f t="shared" si="1"/>
        <v>#N/A</v>
      </c>
      <c r="Q23" s="15" t="e">
        <f t="shared" si="2"/>
        <v>#N/A</v>
      </c>
      <c r="R23" t="e">
        <f t="shared" si="3"/>
        <v>#N/A</v>
      </c>
      <c r="S23" s="71"/>
      <c r="T23" s="18">
        <f t="shared" si="4"/>
        <v>0</v>
      </c>
      <c r="U23" s="19">
        <f t="shared" si="5"/>
        <v>1</v>
      </c>
      <c r="V23" s="73"/>
      <c r="W23" s="19" t="str">
        <f>IF(F23="F",Feuil2!$L$7,IF(F23="H",Feuil2!$L$8,""))</f>
        <v/>
      </c>
      <c r="X23" s="14">
        <f t="shared" si="6"/>
        <v>1</v>
      </c>
      <c r="Y23" s="15" t="str">
        <f t="shared" si="7"/>
        <v>Validé</v>
      </c>
      <c r="Z23">
        <f t="shared" si="8"/>
        <v>1</v>
      </c>
      <c r="AA23" s="71"/>
      <c r="AB23" s="16">
        <f t="shared" si="26"/>
        <v>0</v>
      </c>
      <c r="AC23" s="14">
        <f t="shared" si="9"/>
        <v>0</v>
      </c>
      <c r="AD23" s="73"/>
      <c r="AE23" s="14">
        <f t="shared" si="10"/>
        <v>0</v>
      </c>
      <c r="AF23" s="15" t="str">
        <f t="shared" si="11"/>
        <v>Pas validé</v>
      </c>
      <c r="AG23" s="43">
        <f t="shared" si="12"/>
        <v>0</v>
      </c>
      <c r="AH23" s="49" t="e">
        <f t="shared" si="13"/>
        <v>#N/A</v>
      </c>
      <c r="AJ23" s="71"/>
      <c r="AK23" s="18">
        <f>ROUNDDOWN((Feuil2!$I$17*G23),0)</f>
        <v>0</v>
      </c>
      <c r="AL23" s="14">
        <f t="shared" si="14"/>
        <v>0</v>
      </c>
      <c r="AM23" s="73"/>
      <c r="AN23" s="19">
        <f>ROUNDDOWN((Feuil2!$J$17*G23),0)</f>
        <v>0</v>
      </c>
      <c r="AO23" s="14">
        <f t="shared" si="15"/>
        <v>0</v>
      </c>
      <c r="AP23" s="15" t="str">
        <f t="shared" si="27"/>
        <v>Pas validé</v>
      </c>
      <c r="AQ23">
        <f t="shared" si="16"/>
        <v>0</v>
      </c>
      <c r="AR23" s="71"/>
      <c r="AS23" s="18">
        <f>ROUNDDOWN((Feuil2!$K$17*G23),0)</f>
        <v>0</v>
      </c>
      <c r="AT23" s="14">
        <f t="shared" si="17"/>
        <v>0</v>
      </c>
      <c r="AU23" s="73"/>
      <c r="AV23" s="19">
        <f>ROUNDDOWN((Feuil2!$L$17*G23),0)</f>
        <v>0</v>
      </c>
      <c r="AW23" s="27">
        <f t="shared" si="18"/>
        <v>0</v>
      </c>
      <c r="AX23" s="23" t="str">
        <f t="shared" si="28"/>
        <v>Pas validé</v>
      </c>
      <c r="AY23">
        <f t="shared" si="19"/>
        <v>0</v>
      </c>
      <c r="AZ23" s="71"/>
      <c r="BA23" s="18">
        <f>ROUNDDOWN((Feuil2!$M$17*G23),0)</f>
        <v>0</v>
      </c>
      <c r="BB23" s="14">
        <f t="shared" si="20"/>
        <v>0</v>
      </c>
      <c r="BC23" s="73"/>
      <c r="BD23" s="19">
        <f>ROUNDDOWN((Feuil2!$N$17*G23),0)</f>
        <v>0</v>
      </c>
      <c r="BE23" s="14">
        <f t="shared" si="21"/>
        <v>0</v>
      </c>
      <c r="BF23" s="15" t="str">
        <f t="shared" si="22"/>
        <v>Pas validé</v>
      </c>
      <c r="BG23">
        <f t="shared" si="23"/>
        <v>0</v>
      </c>
      <c r="BH23" s="2">
        <f t="shared" si="24"/>
        <v>0</v>
      </c>
      <c r="BJ23" s="123" t="e">
        <f t="shared" si="25"/>
        <v>#N/A</v>
      </c>
      <c r="BK23" s="124"/>
      <c r="BL23" s="125"/>
    </row>
    <row r="24" spans="1:64" ht="15" thickBot="1" x14ac:dyDescent="0.35">
      <c r="A24">
        <v>16</v>
      </c>
      <c r="B24" s="77"/>
      <c r="C24" s="73"/>
      <c r="D24" s="73"/>
      <c r="E24" s="73"/>
      <c r="F24" s="73"/>
      <c r="G24" s="73"/>
      <c r="H24" s="73"/>
      <c r="I24" s="81"/>
      <c r="K24" s="20"/>
      <c r="L24" s="17" t="e">
        <f>VLOOKUP(K24,Feuil2!$D$7:$E$12,2,FALSE)</f>
        <v>#N/A</v>
      </c>
      <c r="M24" s="17" t="e">
        <f t="shared" si="0"/>
        <v>#N/A</v>
      </c>
      <c r="N24" s="17"/>
      <c r="O24" s="14" t="e">
        <f>VLOOKUP(Feuil1!N24,Feuil2!$G$7:$H$12,2,FALSE)</f>
        <v>#N/A</v>
      </c>
      <c r="P24" s="14" t="e">
        <f t="shared" si="1"/>
        <v>#N/A</v>
      </c>
      <c r="Q24" s="15" t="e">
        <f t="shared" si="2"/>
        <v>#N/A</v>
      </c>
      <c r="R24" t="e">
        <f t="shared" si="3"/>
        <v>#N/A</v>
      </c>
      <c r="S24" s="71"/>
      <c r="T24" s="18">
        <f t="shared" si="4"/>
        <v>0</v>
      </c>
      <c r="U24" s="19">
        <f t="shared" si="5"/>
        <v>1</v>
      </c>
      <c r="V24" s="73"/>
      <c r="W24" s="19" t="str">
        <f>IF(F24="F",Feuil2!$L$7,IF(F24="H",Feuil2!$L$8,""))</f>
        <v/>
      </c>
      <c r="X24" s="14">
        <f t="shared" si="6"/>
        <v>1</v>
      </c>
      <c r="Y24" s="15" t="str">
        <f t="shared" si="7"/>
        <v>Validé</v>
      </c>
      <c r="Z24">
        <f t="shared" si="8"/>
        <v>1</v>
      </c>
      <c r="AA24" s="71"/>
      <c r="AB24" s="16">
        <f t="shared" si="26"/>
        <v>0</v>
      </c>
      <c r="AC24" s="14">
        <f t="shared" si="9"/>
        <v>0</v>
      </c>
      <c r="AD24" s="73"/>
      <c r="AE24" s="14">
        <f t="shared" si="10"/>
        <v>0</v>
      </c>
      <c r="AF24" s="15" t="str">
        <f t="shared" si="11"/>
        <v>Pas validé</v>
      </c>
      <c r="AG24" s="43">
        <f t="shared" si="12"/>
        <v>0</v>
      </c>
      <c r="AH24" s="49" t="e">
        <f t="shared" si="13"/>
        <v>#N/A</v>
      </c>
      <c r="AJ24" s="71"/>
      <c r="AK24" s="18">
        <f>ROUNDDOWN((Feuil2!$I$17*G24),0)</f>
        <v>0</v>
      </c>
      <c r="AL24" s="14">
        <f t="shared" si="14"/>
        <v>0</v>
      </c>
      <c r="AM24" s="73"/>
      <c r="AN24" s="19">
        <f>ROUNDDOWN((Feuil2!$J$17*G24),0)</f>
        <v>0</v>
      </c>
      <c r="AO24" s="14">
        <f t="shared" si="15"/>
        <v>0</v>
      </c>
      <c r="AP24" s="15" t="str">
        <f t="shared" si="27"/>
        <v>Pas validé</v>
      </c>
      <c r="AQ24">
        <f t="shared" si="16"/>
        <v>0</v>
      </c>
      <c r="AR24" s="71"/>
      <c r="AS24" s="18">
        <f>ROUNDDOWN((Feuil2!$K$17*G24),0)</f>
        <v>0</v>
      </c>
      <c r="AT24" s="14">
        <f t="shared" si="17"/>
        <v>0</v>
      </c>
      <c r="AU24" s="73"/>
      <c r="AV24" s="19">
        <f>ROUNDDOWN((Feuil2!$L$17*G24),0)</f>
        <v>0</v>
      </c>
      <c r="AW24" s="27">
        <f t="shared" si="18"/>
        <v>0</v>
      </c>
      <c r="AX24" s="23" t="str">
        <f t="shared" si="28"/>
        <v>Pas validé</v>
      </c>
      <c r="AY24">
        <f t="shared" si="19"/>
        <v>0</v>
      </c>
      <c r="AZ24" s="71"/>
      <c r="BA24" s="18">
        <f>ROUNDDOWN((Feuil2!$M$17*G24),0)</f>
        <v>0</v>
      </c>
      <c r="BB24" s="14">
        <f t="shared" si="20"/>
        <v>0</v>
      </c>
      <c r="BC24" s="73"/>
      <c r="BD24" s="19">
        <f>ROUNDDOWN((Feuil2!$N$17*G24),0)</f>
        <v>0</v>
      </c>
      <c r="BE24" s="14">
        <f t="shared" si="21"/>
        <v>0</v>
      </c>
      <c r="BF24" s="15" t="str">
        <f t="shared" si="22"/>
        <v>Pas validé</v>
      </c>
      <c r="BG24">
        <f t="shared" si="23"/>
        <v>0</v>
      </c>
      <c r="BH24" s="2">
        <f t="shared" si="24"/>
        <v>0</v>
      </c>
      <c r="BJ24" s="123" t="e">
        <f t="shared" si="25"/>
        <v>#N/A</v>
      </c>
      <c r="BK24" s="124"/>
      <c r="BL24" s="125"/>
    </row>
    <row r="25" spans="1:64" ht="15" thickBot="1" x14ac:dyDescent="0.35">
      <c r="A25" s="3">
        <v>17</v>
      </c>
      <c r="B25" s="78"/>
      <c r="C25" s="79"/>
      <c r="D25" s="79"/>
      <c r="E25" s="79"/>
      <c r="F25" s="79"/>
      <c r="G25" s="79"/>
      <c r="H25" s="79"/>
      <c r="I25" s="82"/>
      <c r="K25" s="20"/>
      <c r="L25" s="17" t="e">
        <f>VLOOKUP(K25,Feuil2!$D$7:$E$12,2,FALSE)</f>
        <v>#N/A</v>
      </c>
      <c r="M25" s="17" t="e">
        <f t="shared" si="0"/>
        <v>#N/A</v>
      </c>
      <c r="N25" s="17"/>
      <c r="O25" s="14" t="e">
        <f>VLOOKUP(Feuil1!N25,Feuil2!$G$7:$H$12,2,FALSE)</f>
        <v>#N/A</v>
      </c>
      <c r="P25" s="14" t="e">
        <f t="shared" si="1"/>
        <v>#N/A</v>
      </c>
      <c r="Q25" s="15" t="e">
        <f t="shared" si="2"/>
        <v>#N/A</v>
      </c>
      <c r="R25" t="e">
        <f t="shared" si="3"/>
        <v>#N/A</v>
      </c>
      <c r="S25" s="71"/>
      <c r="T25" s="18">
        <f t="shared" si="4"/>
        <v>0</v>
      </c>
      <c r="U25" s="19">
        <f t="shared" si="5"/>
        <v>1</v>
      </c>
      <c r="V25" s="73"/>
      <c r="W25" s="19" t="str">
        <f>IF(F25="F",Feuil2!$L$7,IF(F25="H",Feuil2!$L$8,""))</f>
        <v/>
      </c>
      <c r="X25" s="14">
        <f t="shared" si="6"/>
        <v>1</v>
      </c>
      <c r="Y25" s="15" t="str">
        <f t="shared" si="7"/>
        <v>Validé</v>
      </c>
      <c r="Z25">
        <f t="shared" si="8"/>
        <v>1</v>
      </c>
      <c r="AA25" s="71"/>
      <c r="AB25" s="16">
        <f t="shared" si="26"/>
        <v>0</v>
      </c>
      <c r="AC25" s="14">
        <f t="shared" si="9"/>
        <v>0</v>
      </c>
      <c r="AD25" s="73"/>
      <c r="AE25" s="14">
        <f t="shared" si="10"/>
        <v>0</v>
      </c>
      <c r="AF25" s="15" t="str">
        <f t="shared" si="11"/>
        <v>Pas validé</v>
      </c>
      <c r="AG25" s="43">
        <f t="shared" si="12"/>
        <v>0</v>
      </c>
      <c r="AH25" s="49" t="e">
        <f t="shared" si="13"/>
        <v>#N/A</v>
      </c>
      <c r="AJ25" s="71"/>
      <c r="AK25" s="18">
        <f>ROUNDDOWN((Feuil2!$I$17*G25),0)</f>
        <v>0</v>
      </c>
      <c r="AL25" s="14">
        <f t="shared" si="14"/>
        <v>0</v>
      </c>
      <c r="AM25" s="73"/>
      <c r="AN25" s="19">
        <f>ROUNDDOWN((Feuil2!$J$17*G25),0)</f>
        <v>0</v>
      </c>
      <c r="AO25" s="14">
        <f t="shared" si="15"/>
        <v>0</v>
      </c>
      <c r="AP25" s="15" t="str">
        <f t="shared" si="27"/>
        <v>Pas validé</v>
      </c>
      <c r="AQ25">
        <f t="shared" si="16"/>
        <v>0</v>
      </c>
      <c r="AR25" s="71"/>
      <c r="AS25" s="18">
        <f>ROUNDDOWN((Feuil2!$K$17*G25),0)</f>
        <v>0</v>
      </c>
      <c r="AT25" s="14">
        <f t="shared" si="17"/>
        <v>0</v>
      </c>
      <c r="AU25" s="73"/>
      <c r="AV25" s="19">
        <f>ROUNDDOWN((Feuil2!$L$17*G25),0)</f>
        <v>0</v>
      </c>
      <c r="AW25" s="27">
        <f t="shared" si="18"/>
        <v>0</v>
      </c>
      <c r="AX25" s="23" t="str">
        <f t="shared" si="28"/>
        <v>Pas validé</v>
      </c>
      <c r="AY25">
        <f t="shared" si="19"/>
        <v>0</v>
      </c>
      <c r="AZ25" s="71"/>
      <c r="BA25" s="18">
        <f>ROUNDDOWN((Feuil2!$M$17*G25),0)</f>
        <v>0</v>
      </c>
      <c r="BB25" s="14">
        <f t="shared" si="20"/>
        <v>0</v>
      </c>
      <c r="BC25" s="73"/>
      <c r="BD25" s="19">
        <f>ROUNDDOWN((Feuil2!$N$17*G25),0)</f>
        <v>0</v>
      </c>
      <c r="BE25" s="14">
        <f t="shared" si="21"/>
        <v>0</v>
      </c>
      <c r="BF25" s="15" t="str">
        <f t="shared" si="22"/>
        <v>Pas validé</v>
      </c>
      <c r="BG25">
        <f t="shared" si="23"/>
        <v>0</v>
      </c>
      <c r="BH25" s="2">
        <f t="shared" si="24"/>
        <v>0</v>
      </c>
      <c r="BJ25" s="123" t="e">
        <f t="shared" si="25"/>
        <v>#N/A</v>
      </c>
      <c r="BK25" s="124"/>
      <c r="BL25" s="125"/>
    </row>
    <row r="26" spans="1:64" ht="15" thickBot="1" x14ac:dyDescent="0.35">
      <c r="A26">
        <v>18</v>
      </c>
      <c r="B26" s="77"/>
      <c r="C26" s="73"/>
      <c r="D26" s="73"/>
      <c r="E26" s="73"/>
      <c r="F26" s="73"/>
      <c r="G26" s="73"/>
      <c r="H26" s="73"/>
      <c r="I26" s="81"/>
      <c r="K26" s="20"/>
      <c r="L26" s="17" t="e">
        <f>VLOOKUP(K26,Feuil2!$D$7:$E$12,2,FALSE)</f>
        <v>#N/A</v>
      </c>
      <c r="M26" s="17" t="e">
        <f t="shared" si="0"/>
        <v>#N/A</v>
      </c>
      <c r="N26" s="17"/>
      <c r="O26" s="14" t="e">
        <f>VLOOKUP(Feuil1!N26,Feuil2!$G$7:$H$12,2,FALSE)</f>
        <v>#N/A</v>
      </c>
      <c r="P26" s="14" t="e">
        <f t="shared" si="1"/>
        <v>#N/A</v>
      </c>
      <c r="Q26" s="15" t="e">
        <f t="shared" si="2"/>
        <v>#N/A</v>
      </c>
      <c r="R26" t="e">
        <f t="shared" si="3"/>
        <v>#N/A</v>
      </c>
      <c r="S26" s="71"/>
      <c r="T26" s="18">
        <f t="shared" si="4"/>
        <v>0</v>
      </c>
      <c r="U26" s="19">
        <f t="shared" si="5"/>
        <v>1</v>
      </c>
      <c r="V26" s="73"/>
      <c r="W26" s="19" t="str">
        <f>IF(F26="F",Feuil2!$L$7,IF(F26="H",Feuil2!$L$8,""))</f>
        <v/>
      </c>
      <c r="X26" s="14">
        <f t="shared" si="6"/>
        <v>1</v>
      </c>
      <c r="Y26" s="15" t="str">
        <f t="shared" si="7"/>
        <v>Validé</v>
      </c>
      <c r="Z26">
        <f t="shared" si="8"/>
        <v>1</v>
      </c>
      <c r="AA26" s="71"/>
      <c r="AB26" s="16">
        <f t="shared" si="26"/>
        <v>0</v>
      </c>
      <c r="AC26" s="14">
        <f t="shared" si="9"/>
        <v>0</v>
      </c>
      <c r="AD26" s="73"/>
      <c r="AE26" s="14">
        <f t="shared" si="10"/>
        <v>0</v>
      </c>
      <c r="AF26" s="15" t="str">
        <f t="shared" si="11"/>
        <v>Pas validé</v>
      </c>
      <c r="AG26" s="43">
        <f t="shared" si="12"/>
        <v>0</v>
      </c>
      <c r="AH26" s="49" t="e">
        <f t="shared" si="13"/>
        <v>#N/A</v>
      </c>
      <c r="AJ26" s="71"/>
      <c r="AK26" s="18">
        <f>ROUNDDOWN((Feuil2!$I$17*G26),0)</f>
        <v>0</v>
      </c>
      <c r="AL26" s="14">
        <f t="shared" si="14"/>
        <v>0</v>
      </c>
      <c r="AM26" s="73"/>
      <c r="AN26" s="19">
        <f>ROUNDDOWN((Feuil2!$J$17*G26),0)</f>
        <v>0</v>
      </c>
      <c r="AO26" s="14">
        <f t="shared" si="15"/>
        <v>0</v>
      </c>
      <c r="AP26" s="15" t="str">
        <f t="shared" si="27"/>
        <v>Pas validé</v>
      </c>
      <c r="AQ26">
        <f t="shared" si="16"/>
        <v>0</v>
      </c>
      <c r="AR26" s="71"/>
      <c r="AS26" s="18">
        <f>ROUNDDOWN((Feuil2!$K$17*G26),0)</f>
        <v>0</v>
      </c>
      <c r="AT26" s="14">
        <f t="shared" si="17"/>
        <v>0</v>
      </c>
      <c r="AU26" s="73"/>
      <c r="AV26" s="19">
        <f>ROUNDDOWN((Feuil2!$L$17*G26),0)</f>
        <v>0</v>
      </c>
      <c r="AW26" s="27">
        <f t="shared" si="18"/>
        <v>0</v>
      </c>
      <c r="AX26" s="23" t="str">
        <f t="shared" si="28"/>
        <v>Pas validé</v>
      </c>
      <c r="AY26">
        <f t="shared" si="19"/>
        <v>0</v>
      </c>
      <c r="AZ26" s="71"/>
      <c r="BA26" s="18">
        <f>ROUNDDOWN((Feuil2!$M$17*G26),0)</f>
        <v>0</v>
      </c>
      <c r="BB26" s="14">
        <f t="shared" si="20"/>
        <v>0</v>
      </c>
      <c r="BC26" s="73"/>
      <c r="BD26" s="19">
        <f>ROUNDDOWN((Feuil2!$N$17*G26),0)</f>
        <v>0</v>
      </c>
      <c r="BE26" s="14">
        <f t="shared" si="21"/>
        <v>0</v>
      </c>
      <c r="BF26" s="15" t="str">
        <f t="shared" si="22"/>
        <v>Pas validé</v>
      </c>
      <c r="BG26">
        <f t="shared" si="23"/>
        <v>0</v>
      </c>
      <c r="BH26" s="2">
        <f t="shared" si="24"/>
        <v>0</v>
      </c>
      <c r="BJ26" s="123" t="e">
        <f t="shared" si="25"/>
        <v>#N/A</v>
      </c>
      <c r="BK26" s="124"/>
      <c r="BL26" s="125"/>
    </row>
    <row r="27" spans="1:64" ht="15" thickBot="1" x14ac:dyDescent="0.35">
      <c r="A27" s="3">
        <v>19</v>
      </c>
      <c r="B27" s="78"/>
      <c r="C27" s="79"/>
      <c r="D27" s="79"/>
      <c r="E27" s="79"/>
      <c r="F27" s="79"/>
      <c r="G27" s="79"/>
      <c r="H27" s="79"/>
      <c r="I27" s="82"/>
      <c r="K27" s="20"/>
      <c r="L27" s="17" t="e">
        <f>VLOOKUP(K27,Feuil2!$D$7:$E$12,2,FALSE)</f>
        <v>#N/A</v>
      </c>
      <c r="M27" s="17" t="e">
        <f t="shared" si="0"/>
        <v>#N/A</v>
      </c>
      <c r="N27" s="17"/>
      <c r="O27" s="14" t="e">
        <f>VLOOKUP(Feuil1!N27,Feuil2!$G$7:$H$12,2,FALSE)</f>
        <v>#N/A</v>
      </c>
      <c r="P27" s="14" t="e">
        <f t="shared" si="1"/>
        <v>#N/A</v>
      </c>
      <c r="Q27" s="15" t="e">
        <f t="shared" si="2"/>
        <v>#N/A</v>
      </c>
      <c r="R27" t="e">
        <f t="shared" si="3"/>
        <v>#N/A</v>
      </c>
      <c r="S27" s="71"/>
      <c r="T27" s="18">
        <f t="shared" si="4"/>
        <v>0</v>
      </c>
      <c r="U27" s="19">
        <f t="shared" si="5"/>
        <v>1</v>
      </c>
      <c r="V27" s="73"/>
      <c r="W27" s="19" t="str">
        <f>IF(F27="F",Feuil2!$L$7,IF(F27="H",Feuil2!$L$8,""))</f>
        <v/>
      </c>
      <c r="X27" s="14">
        <f t="shared" si="6"/>
        <v>1</v>
      </c>
      <c r="Y27" s="15" t="str">
        <f t="shared" si="7"/>
        <v>Validé</v>
      </c>
      <c r="Z27">
        <f t="shared" si="8"/>
        <v>1</v>
      </c>
      <c r="AA27" s="71"/>
      <c r="AB27" s="16">
        <f t="shared" si="26"/>
        <v>0</v>
      </c>
      <c r="AC27" s="14">
        <f t="shared" si="9"/>
        <v>0</v>
      </c>
      <c r="AD27" s="73"/>
      <c r="AE27" s="14">
        <f t="shared" si="10"/>
        <v>0</v>
      </c>
      <c r="AF27" s="15" t="str">
        <f t="shared" si="11"/>
        <v>Pas validé</v>
      </c>
      <c r="AG27" s="43">
        <f t="shared" si="12"/>
        <v>0</v>
      </c>
      <c r="AH27" s="49" t="e">
        <f t="shared" si="13"/>
        <v>#N/A</v>
      </c>
      <c r="AJ27" s="71"/>
      <c r="AK27" s="18">
        <f>ROUNDDOWN((Feuil2!$I$17*G27),0)</f>
        <v>0</v>
      </c>
      <c r="AL27" s="14">
        <f t="shared" si="14"/>
        <v>0</v>
      </c>
      <c r="AM27" s="73"/>
      <c r="AN27" s="19">
        <f>ROUNDDOWN((Feuil2!$J$17*G27),0)</f>
        <v>0</v>
      </c>
      <c r="AO27" s="14">
        <f t="shared" si="15"/>
        <v>0</v>
      </c>
      <c r="AP27" s="15" t="str">
        <f t="shared" si="27"/>
        <v>Pas validé</v>
      </c>
      <c r="AQ27">
        <f t="shared" si="16"/>
        <v>0</v>
      </c>
      <c r="AR27" s="71"/>
      <c r="AS27" s="18">
        <f>ROUNDDOWN((Feuil2!$K$17*G27),0)</f>
        <v>0</v>
      </c>
      <c r="AT27" s="14">
        <f t="shared" si="17"/>
        <v>0</v>
      </c>
      <c r="AU27" s="73"/>
      <c r="AV27" s="19">
        <f>ROUNDDOWN((Feuil2!$L$17*G27),0)</f>
        <v>0</v>
      </c>
      <c r="AW27" s="27">
        <f t="shared" si="18"/>
        <v>0</v>
      </c>
      <c r="AX27" s="23" t="str">
        <f t="shared" si="28"/>
        <v>Pas validé</v>
      </c>
      <c r="AY27">
        <f t="shared" si="19"/>
        <v>0</v>
      </c>
      <c r="AZ27" s="71"/>
      <c r="BA27" s="18">
        <f>ROUNDDOWN((Feuil2!$M$17*G27),0)</f>
        <v>0</v>
      </c>
      <c r="BB27" s="14">
        <f t="shared" si="20"/>
        <v>0</v>
      </c>
      <c r="BC27" s="73"/>
      <c r="BD27" s="19">
        <f>ROUNDDOWN((Feuil2!$N$17*G27),0)</f>
        <v>0</v>
      </c>
      <c r="BE27" s="14">
        <f t="shared" si="21"/>
        <v>0</v>
      </c>
      <c r="BF27" s="15" t="str">
        <f t="shared" si="22"/>
        <v>Pas validé</v>
      </c>
      <c r="BG27">
        <f t="shared" si="23"/>
        <v>0</v>
      </c>
      <c r="BH27" s="2">
        <f t="shared" si="24"/>
        <v>0</v>
      </c>
      <c r="BJ27" s="123" t="e">
        <f t="shared" si="25"/>
        <v>#N/A</v>
      </c>
      <c r="BK27" s="124"/>
      <c r="BL27" s="125"/>
    </row>
    <row r="28" spans="1:64" ht="15" thickBot="1" x14ac:dyDescent="0.35">
      <c r="A28">
        <v>20</v>
      </c>
      <c r="B28" s="80"/>
      <c r="C28" s="74"/>
      <c r="D28" s="74"/>
      <c r="E28" s="74"/>
      <c r="F28" s="74"/>
      <c r="G28" s="74"/>
      <c r="H28" s="74"/>
      <c r="I28" s="83"/>
      <c r="K28" s="21"/>
      <c r="L28" s="4" t="e">
        <f>VLOOKUP(K28,Feuil2!$D$7:$E$12,2,FALSE)</f>
        <v>#N/A</v>
      </c>
      <c r="M28" s="4" t="e">
        <f t="shared" si="0"/>
        <v>#N/A</v>
      </c>
      <c r="N28" s="4"/>
      <c r="O28" s="5" t="e">
        <f>VLOOKUP(Feuil1!N28,Feuil2!$G$7:$H$12,2,FALSE)</f>
        <v>#N/A</v>
      </c>
      <c r="P28" s="5" t="e">
        <f t="shared" si="1"/>
        <v>#N/A</v>
      </c>
      <c r="Q28" s="6" t="e">
        <f t="shared" si="2"/>
        <v>#N/A</v>
      </c>
      <c r="R28" s="5" t="e">
        <f t="shared" si="3"/>
        <v>#N/A</v>
      </c>
      <c r="S28" s="72"/>
      <c r="T28" s="9">
        <f t="shared" si="4"/>
        <v>0</v>
      </c>
      <c r="U28" s="8">
        <f t="shared" si="5"/>
        <v>1</v>
      </c>
      <c r="V28" s="74"/>
      <c r="W28" s="8" t="str">
        <f>IF(F28="F",Feuil2!$L$7,IF(F28="H",Feuil2!$L$8,""))</f>
        <v/>
      </c>
      <c r="X28" s="5">
        <f t="shared" si="6"/>
        <v>1</v>
      </c>
      <c r="Y28" s="6" t="str">
        <f t="shared" si="7"/>
        <v>Validé</v>
      </c>
      <c r="Z28" s="5">
        <f t="shared" si="8"/>
        <v>1</v>
      </c>
      <c r="AA28" s="72"/>
      <c r="AB28" s="127">
        <f t="shared" si="26"/>
        <v>0</v>
      </c>
      <c r="AC28" s="5">
        <f t="shared" si="9"/>
        <v>0</v>
      </c>
      <c r="AD28" s="74"/>
      <c r="AE28" s="5">
        <f t="shared" si="10"/>
        <v>0</v>
      </c>
      <c r="AF28" s="6" t="str">
        <f t="shared" si="11"/>
        <v>Pas validé</v>
      </c>
      <c r="AG28" s="43">
        <f t="shared" si="12"/>
        <v>0</v>
      </c>
      <c r="AH28" s="49" t="e">
        <f t="shared" si="13"/>
        <v>#N/A</v>
      </c>
      <c r="AJ28" s="72"/>
      <c r="AK28" s="55">
        <f>ROUNDDOWN((Feuil2!$I$17*G28),0)</f>
        <v>0</v>
      </c>
      <c r="AL28" s="5">
        <f t="shared" si="14"/>
        <v>0</v>
      </c>
      <c r="AM28" s="74"/>
      <c r="AN28" s="29">
        <f>ROUNDDOWN((Feuil2!$J$17*G28),0)</f>
        <v>0</v>
      </c>
      <c r="AO28" s="5">
        <f>IF(AM28="maitrisé",1,0)</f>
        <v>0</v>
      </c>
      <c r="AP28" s="31" t="str">
        <f t="shared" si="27"/>
        <v>Pas validé</v>
      </c>
      <c r="AQ28" s="5">
        <f t="shared" si="16"/>
        <v>0</v>
      </c>
      <c r="AR28" s="75"/>
      <c r="AS28" s="55">
        <f>ROUNDDOWN((Feuil2!$K$17*G28),0)</f>
        <v>0</v>
      </c>
      <c r="AT28" s="28">
        <f t="shared" si="17"/>
        <v>0</v>
      </c>
      <c r="AU28" s="76"/>
      <c r="AV28" s="29">
        <f>ROUNDDOWN((Feuil2!$L$17*G28),0)</f>
        <v>0</v>
      </c>
      <c r="AW28" s="30">
        <f t="shared" si="18"/>
        <v>0</v>
      </c>
      <c r="AX28" s="24" t="str">
        <f t="shared" si="28"/>
        <v>Pas validé</v>
      </c>
      <c r="AY28" s="5">
        <f t="shared" si="19"/>
        <v>0</v>
      </c>
      <c r="AZ28" s="75"/>
      <c r="BA28" s="55">
        <f>ROUNDDOWN((Feuil2!$M$17*G28),0)</f>
        <v>0</v>
      </c>
      <c r="BB28" s="28">
        <f t="shared" si="20"/>
        <v>0</v>
      </c>
      <c r="BC28" s="76"/>
      <c r="BD28" s="29">
        <f>ROUNDDOWN((Feuil2!$N$17*G28),0)</f>
        <v>0</v>
      </c>
      <c r="BE28" s="28">
        <f t="shared" si="21"/>
        <v>0</v>
      </c>
      <c r="BF28" s="31" t="str">
        <f t="shared" si="22"/>
        <v>Pas validé</v>
      </c>
      <c r="BG28">
        <f t="shared" si="23"/>
        <v>0</v>
      </c>
      <c r="BH28" s="2">
        <f t="shared" si="24"/>
        <v>0</v>
      </c>
      <c r="BJ28" s="123" t="e">
        <f t="shared" si="25"/>
        <v>#N/A</v>
      </c>
      <c r="BK28" s="124"/>
      <c r="BL28" s="125"/>
    </row>
  </sheetData>
  <mergeCells count="37">
    <mergeCell ref="BJ28:BL28"/>
    <mergeCell ref="BJ23:BL23"/>
    <mergeCell ref="BJ24:BL24"/>
    <mergeCell ref="BJ25:BL25"/>
    <mergeCell ref="BJ26:BL26"/>
    <mergeCell ref="BJ27:BL27"/>
    <mergeCell ref="BJ18:BL18"/>
    <mergeCell ref="BJ19:BL19"/>
    <mergeCell ref="BJ20:BL20"/>
    <mergeCell ref="BJ21:BL21"/>
    <mergeCell ref="BJ22:BL22"/>
    <mergeCell ref="BJ13:BL13"/>
    <mergeCell ref="BJ14:BL14"/>
    <mergeCell ref="BJ15:BL15"/>
    <mergeCell ref="BJ16:BL16"/>
    <mergeCell ref="BJ17:BL17"/>
    <mergeCell ref="AJ4:BF5"/>
    <mergeCell ref="BJ9:BL9"/>
    <mergeCell ref="BJ10:BL10"/>
    <mergeCell ref="BJ11:BL11"/>
    <mergeCell ref="BJ12:BL12"/>
    <mergeCell ref="C1:V2"/>
    <mergeCell ref="BJ4:BL7"/>
    <mergeCell ref="AZ6:BF6"/>
    <mergeCell ref="B6:I6"/>
    <mergeCell ref="K4:AF5"/>
    <mergeCell ref="AJ6:AP6"/>
    <mergeCell ref="K6:Q6"/>
    <mergeCell ref="S6:Y6"/>
    <mergeCell ref="AA6:AF6"/>
    <mergeCell ref="AJ7:AK7"/>
    <mergeCell ref="AM7:AN7"/>
    <mergeCell ref="AR7:AS7"/>
    <mergeCell ref="AU7:AV7"/>
    <mergeCell ref="AR6:AX6"/>
    <mergeCell ref="AZ7:BA7"/>
    <mergeCell ref="BC7:BD7"/>
  </mergeCells>
  <conditionalFormatting sqref="Q9:R28">
    <cfRule type="containsText" dxfId="13" priority="23" operator="containsText" text="Pas validé">
      <formula>NOT(ISERROR(SEARCH("Pas validé",Q9)))</formula>
    </cfRule>
    <cfRule type="containsText" dxfId="12" priority="24" operator="containsText" text="Validé">
      <formula>NOT(ISERROR(SEARCH("Validé",Q9)))</formula>
    </cfRule>
  </conditionalFormatting>
  <conditionalFormatting sqref="Y9:Z28">
    <cfRule type="containsText" dxfId="11" priority="11" operator="containsText" text="Pas validé">
      <formula>NOT(ISERROR(SEARCH("Pas validé",Y9)))</formula>
    </cfRule>
    <cfRule type="containsText" dxfId="10" priority="12" operator="containsText" text="Validé">
      <formula>NOT(ISERROR(SEARCH("Validé",Y9)))</formula>
    </cfRule>
  </conditionalFormatting>
  <conditionalFormatting sqref="AF9:AI28">
    <cfRule type="containsText" dxfId="9" priority="9" operator="containsText" text="Pas validé">
      <formula>NOT(ISERROR(SEARCH("Pas validé",AF9)))</formula>
    </cfRule>
    <cfRule type="containsText" dxfId="8" priority="10" operator="containsText" text="Validé">
      <formula>NOT(ISERROR(SEARCH("Validé",AF9)))</formula>
    </cfRule>
  </conditionalFormatting>
  <conditionalFormatting sqref="AP9:AQ28">
    <cfRule type="containsText" dxfId="7" priority="7" operator="containsText" text="Pas validé">
      <formula>NOT(ISERROR(SEARCH("Pas validé",AP9)))</formula>
    </cfRule>
    <cfRule type="containsText" dxfId="6" priority="8" operator="containsText" text="Validé">
      <formula>NOT(ISERROR(SEARCH("Validé",AP9)))</formula>
    </cfRule>
  </conditionalFormatting>
  <conditionalFormatting sqref="AX9:AY28">
    <cfRule type="containsText" dxfId="5" priority="5" operator="containsText" text="Pas validé">
      <formula>NOT(ISERROR(SEARCH("Pas validé",AX9)))</formula>
    </cfRule>
    <cfRule type="containsText" dxfId="4" priority="6" operator="containsText" text="Validé">
      <formula>NOT(ISERROR(SEARCH("Validé",AX9)))</formula>
    </cfRule>
  </conditionalFormatting>
  <conditionalFormatting sqref="BF9:BI28">
    <cfRule type="containsText" dxfId="3" priority="3" operator="containsText" text="Pas validé">
      <formula>NOT(ISERROR(SEARCH("Pas validé",BF9)))</formula>
    </cfRule>
    <cfRule type="containsText" dxfId="2" priority="4" operator="containsText" text="Validé">
      <formula>NOT(ISERROR(SEARCH("Validé",BF9)))</formula>
    </cfRule>
  </conditionalFormatting>
  <conditionalFormatting sqref="BJ9:BL28">
    <cfRule type="containsText" dxfId="1" priority="1" operator="containsText" text="PAS VALIDE">
      <formula>NOT(ISERROR(SEARCH("PAS VALIDE",BJ9)))</formula>
    </cfRule>
    <cfRule type="containsText" dxfId="0" priority="2" operator="containsText" text="VALIDE">
      <formula>NOT(ISERROR(SEARCH("VALIDE",BJ9)))</formula>
    </cfRule>
  </conditionalFormatting>
  <dataValidations count="3">
    <dataValidation type="list" allowBlank="1" showInputMessage="1" showErrorMessage="1" sqref="K9:K28" xr:uid="{46256FEC-4611-4CF0-9694-2113A5CA5342}">
      <formula1>activation</formula1>
    </dataValidation>
    <dataValidation type="list" allowBlank="1" showInputMessage="1" showErrorMessage="1" sqref="N9:N28" xr:uid="{370F4C72-3E9C-4EE2-9B95-75C142B03B88}">
      <formula1>Chaine_post</formula1>
    </dataValidation>
    <dataValidation type="list" allowBlank="1" showInputMessage="1" showErrorMessage="1" sqref="F9:F28" xr:uid="{FABA234B-96EC-42C2-9890-300742CDC805}">
      <formula1>Genre</formula1>
    </dataValidation>
  </dataValidations>
  <pageMargins left="0.7" right="0.7" top="0.75" bottom="0.75" header="0.3" footer="0.3"/>
  <pageSetup paperSize="9" orientation="portrait" horizontalDpi="4294967293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C9CB65B-6AB5-4661-BDCD-7F5BD661D5FE}">
          <x14:formula1>
            <xm:f>Feuil2!$G$17:$G$18</xm:f>
          </x14:formula1>
          <xm:sqref>AD9:AD28 AJ9:AJ28 AM9:AM28 AR9:AR28 AU9:AU28 AZ9:AZ28 BC9:BC28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B4366-7684-49E1-9354-785A3B8867B2}">
  <dimension ref="B6:N19"/>
  <sheetViews>
    <sheetView workbookViewId="0">
      <selection activeCell="L17" sqref="L17"/>
    </sheetView>
  </sheetViews>
  <sheetFormatPr baseColWidth="10" defaultRowHeight="14.4" x14ac:dyDescent="0.3"/>
  <cols>
    <col min="4" max="4" width="19.109375" bestFit="1" customWidth="1"/>
    <col min="7" max="7" width="18.33203125" bestFit="1" customWidth="1"/>
  </cols>
  <sheetData>
    <row r="6" spans="2:14" x14ac:dyDescent="0.3">
      <c r="B6" t="s">
        <v>11</v>
      </c>
      <c r="D6" s="1" t="s">
        <v>16</v>
      </c>
      <c r="G6" s="1" t="s">
        <v>23</v>
      </c>
      <c r="J6" s="1" t="s">
        <v>29</v>
      </c>
      <c r="L6" s="1" t="s">
        <v>13</v>
      </c>
    </row>
    <row r="7" spans="2:14" x14ac:dyDescent="0.3">
      <c r="B7" t="s">
        <v>42</v>
      </c>
      <c r="D7" t="s">
        <v>17</v>
      </c>
      <c r="E7">
        <v>1</v>
      </c>
      <c r="G7" t="s">
        <v>24</v>
      </c>
      <c r="H7">
        <v>1</v>
      </c>
      <c r="L7">
        <v>2.25</v>
      </c>
    </row>
    <row r="8" spans="2:14" x14ac:dyDescent="0.3">
      <c r="B8" t="s">
        <v>43</v>
      </c>
      <c r="D8" t="s">
        <v>18</v>
      </c>
      <c r="E8">
        <v>2</v>
      </c>
      <c r="G8" t="s">
        <v>25</v>
      </c>
      <c r="H8">
        <v>2</v>
      </c>
      <c r="L8">
        <v>3</v>
      </c>
    </row>
    <row r="9" spans="2:14" x14ac:dyDescent="0.3">
      <c r="D9" t="s">
        <v>19</v>
      </c>
      <c r="E9">
        <v>3</v>
      </c>
      <c r="G9" t="s">
        <v>26</v>
      </c>
      <c r="H9">
        <v>3</v>
      </c>
    </row>
    <row r="10" spans="2:14" x14ac:dyDescent="0.3">
      <c r="D10" s="2" t="s">
        <v>20</v>
      </c>
      <c r="E10">
        <v>4</v>
      </c>
      <c r="G10" s="2" t="s">
        <v>27</v>
      </c>
      <c r="H10">
        <v>4</v>
      </c>
    </row>
    <row r="11" spans="2:14" x14ac:dyDescent="0.3">
      <c r="D11" t="s">
        <v>21</v>
      </c>
      <c r="E11">
        <v>5</v>
      </c>
      <c r="G11" t="s">
        <v>28</v>
      </c>
      <c r="H11">
        <v>5</v>
      </c>
    </row>
    <row r="12" spans="2:14" x14ac:dyDescent="0.3">
      <c r="D12" t="s">
        <v>22</v>
      </c>
      <c r="E12">
        <v>6</v>
      </c>
      <c r="G12" t="s">
        <v>40</v>
      </c>
      <c r="H12">
        <v>6</v>
      </c>
    </row>
    <row r="16" spans="2:14" x14ac:dyDescent="0.3">
      <c r="D16" s="1" t="s">
        <v>30</v>
      </c>
      <c r="G16" s="1" t="s">
        <v>31</v>
      </c>
      <c r="I16" s="1" t="s">
        <v>34</v>
      </c>
      <c r="J16" s="1" t="s">
        <v>35</v>
      </c>
      <c r="K16" s="1" t="s">
        <v>36</v>
      </c>
      <c r="L16" s="1" t="s">
        <v>37</v>
      </c>
      <c r="M16" s="1" t="s">
        <v>38</v>
      </c>
      <c r="N16" s="1" t="s">
        <v>8</v>
      </c>
    </row>
    <row r="17" spans="4:14" x14ac:dyDescent="0.3">
      <c r="D17">
        <v>10</v>
      </c>
      <c r="G17" t="s">
        <v>32</v>
      </c>
      <c r="I17" s="7">
        <v>0.2</v>
      </c>
      <c r="J17" s="7">
        <v>0.4</v>
      </c>
      <c r="K17" s="7">
        <v>0.3</v>
      </c>
      <c r="L17" s="7">
        <v>0.6</v>
      </c>
      <c r="M17" s="7">
        <v>0.75</v>
      </c>
      <c r="N17" s="7">
        <v>0.65</v>
      </c>
    </row>
    <row r="18" spans="4:14" x14ac:dyDescent="0.3">
      <c r="D18">
        <v>5</v>
      </c>
      <c r="G18" t="s">
        <v>33</v>
      </c>
      <c r="I18" t="s">
        <v>32</v>
      </c>
      <c r="J18" t="s">
        <v>32</v>
      </c>
      <c r="K18" t="s">
        <v>32</v>
      </c>
      <c r="L18" t="s">
        <v>32</v>
      </c>
      <c r="M18" t="s">
        <v>32</v>
      </c>
      <c r="N18" t="s">
        <v>32</v>
      </c>
    </row>
    <row r="19" spans="4:14" x14ac:dyDescent="0.3">
      <c r="D19">
        <v>7.5</v>
      </c>
      <c r="I19" t="s">
        <v>33</v>
      </c>
      <c r="J19" t="s">
        <v>33</v>
      </c>
      <c r="K19" t="s">
        <v>33</v>
      </c>
      <c r="L19" t="s">
        <v>33</v>
      </c>
      <c r="M19" t="s">
        <v>33</v>
      </c>
      <c r="N19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Feuil1</vt:lpstr>
      <vt:lpstr>Feuil2</vt:lpstr>
      <vt:lpstr>activation</vt:lpstr>
      <vt:lpstr>Chaine_post</vt:lpstr>
      <vt:lpstr>Genre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BARDIS FFHM</dc:creator>
  <cp:lastModifiedBy>Lucas BARDIS FFHM</cp:lastModifiedBy>
  <dcterms:created xsi:type="dcterms:W3CDTF">2024-10-10T15:27:30Z</dcterms:created>
  <dcterms:modified xsi:type="dcterms:W3CDTF">2025-03-21T14:55:27Z</dcterms:modified>
</cp:coreProperties>
</file>